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INFORMACION RIESGOS/FORMULACION RIESGOS 2025/ultima version/"/>
    </mc:Choice>
  </mc:AlternateContent>
  <xr:revisionPtr revIDLastSave="2" documentId="8_{EF286995-4208-4A88-B3F4-507A9A49C2D3}" xr6:coauthVersionLast="47" xr6:coauthVersionMax="47" xr10:uidLastSave="{F53DC8E5-3F15-4F5F-8BE0-9F5E0A08556F}"/>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0730" windowHeight="11160" tabRatio="658" firstSheet="1" activeTab="1"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concurrentManualCount="12"/>
  <pivotCaches>
    <pivotCache cacheId="5"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6" i="24"/>
  <c r="W15" i="24"/>
  <c r="W14" i="24"/>
  <c r="W13" i="24"/>
  <c r="W10" i="24"/>
  <c r="W9" i="24"/>
  <c r="W8" i="24"/>
  <c r="W7"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s="1"/>
  <c r="AL63" i="24" s="1"/>
  <c r="X62" i="24"/>
  <c r="X61" i="24"/>
  <c r="X60" i="24"/>
  <c r="X59" i="24"/>
  <c r="AM60" i="24" s="1"/>
  <c r="AL60" i="24" s="1"/>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X5" i="24"/>
  <c r="AM5" i="24" s="1"/>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44" i="24" l="1"/>
  <c r="AL44" i="24" s="1"/>
  <c r="AI14" i="24"/>
  <c r="AJ14" i="24" s="1"/>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H13" i="1" s="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I5" i="24"/>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K51" i="24"/>
  <c r="AJ47" i="24"/>
  <c r="AK47" i="24"/>
  <c r="AK40" i="24"/>
  <c r="AJ24" i="24"/>
  <c r="AJ45" i="24"/>
  <c r="AK7" i="24"/>
  <c r="AI12" i="24"/>
  <c r="AI16" i="24"/>
  <c r="AJ18" i="24"/>
  <c r="AM19" i="24"/>
  <c r="AL19" i="24" s="1"/>
  <c r="AJ22" i="24"/>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12" i="1"/>
  <c r="AF29" i="1"/>
  <c r="AF8" i="1"/>
  <c r="AF19" i="1"/>
  <c r="AN22" i="24" l="1"/>
  <c r="AJ25" i="24"/>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K7" i="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2" i="1"/>
  <c r="AG12" i="1"/>
  <c r="AK12" i="1" s="1"/>
  <c r="AH15" i="1"/>
  <c r="AG15" i="1"/>
  <c r="AK15" i="1" s="1"/>
  <c r="AH22" i="1"/>
  <c r="AG22" i="1"/>
  <c r="AK22" i="1" s="1"/>
  <c r="AG56" i="1"/>
  <c r="AK56" i="1" s="1"/>
  <c r="AH56" i="1"/>
  <c r="AK63" i="1"/>
  <c r="AG29" i="1"/>
  <c r="AK29" i="1" s="1"/>
  <c r="AH29" i="1"/>
  <c r="AH48" i="1"/>
  <c r="AG48" i="1"/>
  <c r="AK48" i="1" s="1"/>
  <c r="AH64" i="1"/>
  <c r="AG64" i="1"/>
  <c r="AK64" i="1" s="1"/>
  <c r="AH11" i="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D51" i="11" l="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CF3D4031-B02E-4364-A8D3-ED8E4AEFF6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5B19918B-1D1A-4D04-9D1C-8507A1B9A3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D53BA2D-C180-4BD8-8C0F-728C5BF4DB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r>
      </text>
    </comment>
    <comment ref="H3" authorId="4" shapeId="0" xr:uid="{76E4AE1B-2B4B-42E8-AAA7-D6D5917373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6E738BDD-7778-4419-98BC-DAAA5D6DBA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M3" authorId="6" shapeId="0" xr:uid="{C7F031E3-E442-494D-B5FF-9433BB73DA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S3" authorId="7" shapeId="0" xr:uid="{C9AD5B28-0613-47AF-804A-3360B9B9C3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L3" authorId="8" shapeId="0" xr:uid="{B751291C-DFB1-459F-8E27-FEEDC5E861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Z4" authorId="9" shapeId="0" xr:uid="{2227D0BF-AEE4-46ED-9B3F-7BAD05083A1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A4" authorId="10" shapeId="0" xr:uid="{F327A2E3-3AF9-4710-908A-8EC22C16DAE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99B24426-DE5E-48D4-B2B6-BE9D8B43556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00914B1E-2CF3-484E-AEE8-92878B60A65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F898A4B-297D-45F8-9AE7-E9DA7046105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r>
      </text>
    </comment>
    <comment ref="H3" authorId="4" shapeId="0" xr:uid="{95780C36-5442-44A4-B2D4-0697B2827A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92D2BF40-F7E2-40BB-8D0C-24EF891A2B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K3" authorId="6" shapeId="0" xr:uid="{B9FE6C5C-D479-42BB-BA72-6E5EDEC3D4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O3" authorId="7" shapeId="0" xr:uid="{73584D3D-4D49-43AE-9ABB-4CFD5AEBA44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Q3" authorId="8" shapeId="0" xr:uid="{9D19F1FF-8669-4C98-AF4C-27537DEF10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r>
      </text>
    </comment>
    <comment ref="R3" authorId="9" shapeId="0" xr:uid="{288FC25F-48B3-4CF4-B24C-24F1108E439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r>
      </text>
    </comment>
    <comment ref="S3" authorId="10" shapeId="0" xr:uid="{8AF3DCF1-D0ED-4716-BAE7-555F4E99F6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r>
      </text>
    </comment>
    <comment ref="T3" authorId="11" shapeId="0" xr:uid="{E91274DA-50F3-4469-8B68-9A302024AE3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r>
      </text>
    </comment>
    <comment ref="U3" authorId="12" shapeId="0" xr:uid="{2C23ECA8-D0F6-4EF6-9B34-0F567F660C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r>
      </text>
    </comment>
    <comment ref="V3" authorId="13" shapeId="0" xr:uid="{D69B1B9B-1EC1-4381-B043-EE8142A10C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r>
      </text>
    </comment>
    <comment ref="W3" authorId="14" shapeId="0" xr:uid="{CAB27EC8-5C32-4256-A261-CBC08EA3D2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r>
      </text>
    </comment>
    <comment ref="Z3" authorId="15" shapeId="0" xr:uid="{4F57369C-3C86-4F4A-BC98-06408F6ABF3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r>
      </text>
    </comment>
    <comment ref="AC3" authorId="16" shapeId="0" xr:uid="{3CB2447C-7998-4644-8901-BB099B56300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r>
      </text>
    </comment>
    <comment ref="AJ3" authorId="17" shapeId="0" xr:uid="{8CB58FDE-BFCF-4441-B22E-F5B37E8A261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AK3" authorId="18" shapeId="0" xr:uid="{AF44E1CE-9CFA-4AC9-918C-26033546D6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AN3" authorId="19" shapeId="0" xr:uid="{590F8DEC-E498-4C2C-939C-726C246F9A6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A0F40E4A-CDA8-4878-A493-E60F7B0AFC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6593243C-C5F9-4652-9655-496C347F57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M3" authorId="3" shapeId="0" xr:uid="{CB8F8CAA-134A-4FFA-AF13-A8E93F7D7E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P3" authorId="4" shapeId="0" xr:uid="{94FA8504-6652-4FA5-874C-66194A4DBE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V3" authorId="5" shapeId="0" xr:uid="{47BFCE5E-A1B2-452E-9DB3-820630843F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O3" authorId="6" shapeId="0" xr:uid="{DC2871C3-606F-485E-9A68-BE71B4A7CB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AC4" authorId="7" shapeId="0" xr:uid="{621EB540-0783-4BB5-8C69-3B13944D5A0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D4" authorId="8" shapeId="0" xr:uid="{5675C234-D6B0-4BBE-9D58-A3A1F3CB164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F3" authorId="1" shapeId="0" xr:uid="{F17C01B4-72EF-42CB-8755-2A8F12E2261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r>
      </text>
    </comment>
    <comment ref="G3" authorId="2" shapeId="0" xr:uid="{FEFB968F-83AB-44C4-B6C8-529BDE7BE3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<sst xmlns="http://schemas.openxmlformats.org/spreadsheetml/2006/main" count="1151" uniqueCount="582">
  <si>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</si>
  <si>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</si>
  <si>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</si>
  <si>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</si>
  <si>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</si>
  <si>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</si>
  <si>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</si>
  <si>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</si>
  <si>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</si>
  <si>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</si>
  <si>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</si>
  <si>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</si>
  <si>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</si>
  <si>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</si>
  <si>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</si>
  <si>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</si>
  <si>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</si>
  <si>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</si>
  <si>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</si>
  <si>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</si>
  <si>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</si>
  <si>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</si>
  <si>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</si>
  <si>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</si>
  <si>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</si>
  <si>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</si>
  <si>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</si>
  <si>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</si>
  <si>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</si>
  <si>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</si>
  <si>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</si>
  <si>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</si>
  <si>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</si>
  <si>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</si>
  <si>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</si>
  <si>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</si>
  <si>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</si>
  <si>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</si>
  <si>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</si>
  <si>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</si>
  <si>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</si>
  <si>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</si>
  <si>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</si>
  <si>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</si>
  <si>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</si>
  <si>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</si>
  <si>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</si>
  <si>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</si>
  <si>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</si>
  <si>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</si>
  <si>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</si>
  <si>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</si>
  <si>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</si>
  <si>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</si>
  <si>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</si>
  <si>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</si>
  <si>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</si>
  <si>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</si>
  <si>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</si>
  <si>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</si>
  <si>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</si>
  <si>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</si>
  <si>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</si>
  <si>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</si>
  <si>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</si>
  <si>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</si>
  <si>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</si>
  <si>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</si>
  <si>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</si>
  <si>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</si>
  <si>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</si>
  <si>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</si>
  <si>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</si>
  <si>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</si>
  <si>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</si>
  <si>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</si>
  <si>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</si>
  <si>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</si>
  <si>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</si>
  <si>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</si>
  <si>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</si>
  <si>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</si>
  <si>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</si>
  <si>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</si>
  <si>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</si>
  <si>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</si>
  <si>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</si>
  <si>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</si>
  <si>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</si>
  <si>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</si>
  <si>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</si>
  <si>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</si>
  <si>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</si>
  <si>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</si>
  <si>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</si>
  <si>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</si>
  <si>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</si>
  <si>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</si>
  <si>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</si>
  <si>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</si>
  <si>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</si>
  <si>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</si>
  <si>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</si>
  <si>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</si>
  <si>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</si>
  <si>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</si>
  <si>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</si>
  <si>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</si>
  <si>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</si>
  <si>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</si>
  <si>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</si>
  <si>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</si>
  <si>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</si>
  <si>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</si>
  <si>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</si>
  <si>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</si>
  <si>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</si>
  <si>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</si>
  <si>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</si>
  <si>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</si>
  <si>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</si>
  <si>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</si>
  <si>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</si>
  <si>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</si>
  <si>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</si>
  <si>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</si>
  <si>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</si>
  <si>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</si>
  <si>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</si>
  <si>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</si>
  <si>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</si>
  <si>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</si>
  <si>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</si>
  <si>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</si>
  <si>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</si>
  <si>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</si>
  <si>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</si>
  <si>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</si>
  <si>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</si>
  <si>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</si>
  <si>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</si>
  <si>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</si>
  <si>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</si>
  <si>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</si>
  <si>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</si>
  <si>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</si>
  <si>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</si>
  <si>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</si>
  <si>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</si>
  <si>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</si>
  <si>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</si>
  <si>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</si>
  <si>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</si>
  <si>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</si>
  <si>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</si>
  <si>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</si>
  <si>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</si>
  <si>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</si>
  <si>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</si>
  <si>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</si>
  <si>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</si>
  <si>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</si>
  <si>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</si>
  <si>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</si>
  <si>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</si>
  <si>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</si>
  <si>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</si>
  <si>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</si>
  <si>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</si>
  <si>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</si>
  <si>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</si>
  <si>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</si>
  <si>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</si>
  <si>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</si>
  <si>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</si>
  <si>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</si>
  <si>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</si>
  <si>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</si>
  <si>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</si>
  <si>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</si>
  <si>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</si>
  <si>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</si>
  <si>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</si>
  <si>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</si>
  <si>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</si>
  <si>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</si>
  <si>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</si>
  <si>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</si>
  <si>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</si>
  <si>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</si>
  <si>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</si>
  <si>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</si>
  <si>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</si>
  <si>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</si>
  <si>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</si>
  <si>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</si>
  <si>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</si>
  <si>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</si>
  <si>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</si>
  <si>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</si>
  <si>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</si>
  <si>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</si>
  <si>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</si>
  <si>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</si>
  <si>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</si>
  <si>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</si>
  <si>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</si>
  <si>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</si>
  <si>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</si>
  <si>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</si>
  <si>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</si>
  <si>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</si>
  <si>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</si>
  <si>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</si>
  <si>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</si>
  <si>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</si>
  <si>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</si>
  <si>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</si>
  <si>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</si>
  <si>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</si>
  <si>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</si>
  <si>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</si>
  <si>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</si>
  <si>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</si>
  <si>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</si>
  <si>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</si>
  <si>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</si>
  <si>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</si>
  <si>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</si>
  <si>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</si>
  <si>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</si>
  <si>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</si>
  <si>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</si>
  <si>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</si>
  <si>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</si>
  <si>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</si>
  <si>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</si>
  <si>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</si>
  <si>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</si>
  <si>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</si>
  <si>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</si>
  <si>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</si>
  <si>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</si>
  <si>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</si>
  <si>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</si>
  <si>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</si>
  <si>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</si>
  <si>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</si>
  <si>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</si>
  <si>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</si>
  <si>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</si>
  <si>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</si>
  <si>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</si>
  <si>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</si>
  <si>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</si>
  <si>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</si>
  <si>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</si>
  <si>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</si>
  <si>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</si>
  <si>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</si>
  <si>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</si>
  <si>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</si>
  <si>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</si>
  <si>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</si>
  <si>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</si>
  <si>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</si>
  <si>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</si>
  <si>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</si>
  <si>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</si>
  <si>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</si>
  <si>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</si>
  <si>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</si>
  <si>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</si>
  <si>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</si>
  <si>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</si>
  <si>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</si>
  <si>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</si>
  <si>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</si>
  <si>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</si>
  <si>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</si>
  <si>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</si>
  <si>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</si>
  <si>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</si>
  <si>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</si>
  <si>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</si>
  <si>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</si>
  <si>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</si>
  <si>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</si>
  <si>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</si>
  <si>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</si>
  <si>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</si>
  <si>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</si>
  <si>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</si>
  <si>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</si>
  <si>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</si>
  <si>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</si>
  <si>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</si>
  <si>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</si>
  <si>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</si>
  <si>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</si>
  <si>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</si>
  <si>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</si>
  <si>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</si>
  <si>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</si>
  <si>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</si>
  <si>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</si>
  <si>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</si>
  <si>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</si>
  <si>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</si>
  <si>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</si>
  <si>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</si>
  <si>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</si>
  <si>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</si>
  <si>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</si>
  <si>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</si>
  <si>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</si>
  <si>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</si>
  <si>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</si>
  <si>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</si>
  <si>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</si>
  <si>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</si>
  <si>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</si>
  <si>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</si>
  <si>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</si>
  <si>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</si>
  <si>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</si>
  <si>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</si>
  <si>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</si>
  <si>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</si>
  <si>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</si>
  <si>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</si>
  <si>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</si>
  <si>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</si>
  <si>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</si>
  <si>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</si>
  <si>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</si>
  <si>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</si>
  <si>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</si>
  <si>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</si>
  <si>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</si>
  <si>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</si>
  <si>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</si>
  <si>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</si>
  <si>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</si>
  <si>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</si>
  <si>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</si>
  <si>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</si>
  <si>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</si>
  <si>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</si>
  <si>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</si>
  <si>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</si>
  <si>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</si>
  <si>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</si>
  <si>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</si>
  <si>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</si>
  <si>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</si>
  <si>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</si>
  <si>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</si>
  <si>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</si>
  <si>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</si>
  <si>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</si>
  <si>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</si>
  <si>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</si>
  <si>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</si>
  <si>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</si>
  <si>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</si>
  <si>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</si>
  <si>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</si>
  <si>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</si>
  <si>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</si>
  <si>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</si>
  <si>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</si>
  <si>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</si>
  <si>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</si>
  <si>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</si>
  <si>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</si>
  <si>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</si>
  <si>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</si>
  <si>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</si>
  <si>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</si>
  <si>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</si>
  <si>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</si>
  <si>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</si>
  <si>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</si>
  <si>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</si>
  <si>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</si>
  <si>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</si>
  <si>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</si>
  <si>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</si>
  <si>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</si>
  <si>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</si>
  <si>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</si>
  <si>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</si>
  <si>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</si>
  <si>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</si>
  <si>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</si>
  <si>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</si>
  <si>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</si>
  <si>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</si>
  <si>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</si>
  <si>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</si>
  <si>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</si>
  <si>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</si>
  <si>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</si>
  <si>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</si>
  <si>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</si>
  <si>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</si>
  <si>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</si>
  <si>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</si>
  <si>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</si>
  <si>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</si>
  <si>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</si>
  <si>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</si>
  <si>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</si>
  <si>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</si>
  <si>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</si>
  <si>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</si>
  <si>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</si>
  <si>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</si>
  <si>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</si>
  <si>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</si>
  <si>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</si>
  <si>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</si>
  <si>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</si>
  <si>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</si>
  <si>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</si>
  <si>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</si>
  <si>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</si>
  <si>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</si>
  <si>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</si>
  <si>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</si>
  <si>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</si>
  <si>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</si>
  <si>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</si>
  <si>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</si>
  <si>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</si>
  <si>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</si>
  <si>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</si>
  <si>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</si>
  <si>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</si>
  <si>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</si>
  <si>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</si>
  <si>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</si>
  <si>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</si>
  <si>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</si>
  <si>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</si>
  <si>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</si>
  <si>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</si>
  <si>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</si>
  <si>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</si>
  <si>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</si>
  <si>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</si>
  <si>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</si>
  <si>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</si>
  <si>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</si>
  <si>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</si>
  <si>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</si>
  <si>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</si>
  <si>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</si>
  <si>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</si>
  <si>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</si>
  <si>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</si>
  <si>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</si>
  <si>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</si>
  <si>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</si>
  <si>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</si>
  <si>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</si>
  <si>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</si>
  <si>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</si>
  <si>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</si>
  <si>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</si>
  <si>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</si>
  <si>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</si>
  <si>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</si>
  <si>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</si>
  <si>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</si>
  <si>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</si>
  <si>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</si>
  <si>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</si>
  <si>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</si>
  <si>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</si>
  <si>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</si>
  <si>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</si>
  <si>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</si>
  <si>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</si>
  <si>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</si>
  <si>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</si>
  <si>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</si>
  <si>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</si>
  <si>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</si>
  <si>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</si>
  <si>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</si>
  <si>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</si>
  <si>
    <t>Presupuesto de la entidad</t>
  </si>
  <si>
    <t>Presupuesto asignado para componente de seguridad digital y gobierno digital</t>
  </si>
  <si>
    <t>Infraestructura ONPREMISE</t>
  </si>
  <si>
    <t>Posibilidad de interrupción de los servicios de TI debido a insuficiencia de recursos económicos para la adquisición o renovación de bienes y servicios tecnológicos, lo que podría generar pérdidas económicas y reputacionales, así como incumplimiento de lineamientos técnicos y normativos</t>
  </si>
  <si>
    <t>Materialización de amenazas de seguridad
Perdida de imagen
Investigaciones por parte de los entes control
Multas y sanciones</t>
  </si>
  <si>
    <t>Normativa y políticas en constante renovación</t>
  </si>
  <si>
    <t>Canales de atención</t>
  </si>
  <si>
    <t>Sistemas de información propios</t>
  </si>
  <si>
    <t>Esquemas o políticas de seguridad de la información</t>
  </si>
  <si>
    <t>Ciberataques</t>
  </si>
  <si>
    <t>Información  clasificada y reservada</t>
  </si>
  <si>
    <t>Esquemas de planeación y coordinación entre las diferentes áreas involucradas</t>
  </si>
  <si>
    <t>Cambio de alta gerencia</t>
  </si>
  <si>
    <t xml:space="preserve">Procedimientos y políticas asociados a la seguridad de la información </t>
  </si>
  <si>
    <t xml:space="preserve">Conocimiento del personal a cargo de adoptar las políticas </t>
  </si>
  <si>
    <t>Presupuesto para la inversión en los recursos tecnológicos y humanos para la implementación de la política de seguridad digital -MIPG</t>
  </si>
  <si>
    <t>Existencia y disponibilidad de avances y nuevas tecnologías</t>
  </si>
  <si>
    <t>Identificación de las necesidades de TI</t>
  </si>
  <si>
    <t>Posibilidad de pérdidas económicas debido a la adquisición de bienes o servicios que no cumplen con las necesidades de la entidad, causado por el desconocimiento de tecnologías existentes, la falta de activación de protocolos establecidos y la limitada consulta a expertos técnicos del equipo de infraestructura de TI.</t>
  </si>
  <si>
    <t xml:space="preserve">Procedimientos establecidos para la contratación de bienes y servicios </t>
  </si>
  <si>
    <t>Asignación de roles y responsabilidades</t>
  </si>
  <si>
    <t>Personal para el desarrollo de las actividades de TI</t>
  </si>
  <si>
    <t>Posibilidad de beneficio propio o de terceros debido al uso inadecuado de los recursos de TI, ocasionado por incumplimiento de las políticas de derechos de autor y propiedad intelectual, así como por debilidades en los controles de acceso al código fuente.</t>
  </si>
  <si>
    <t>Presupuesto para la inversión en los recursos tecnológicos y humanos para la implementación de la política de seguridad digital, Gobierno digital  - MIPG</t>
  </si>
  <si>
    <t>Posibilidad de pérdida de la confidencialidad de la información debido a la divulgación no autorizada, ocasionada por errores o fallas en los sistemas críticos de TI, adquisición de software defectuoso, ataques cibernéticos y el incumplimiento de políticas, procedimientos y legislación vigente.</t>
  </si>
  <si>
    <t>Uso y adquisición de software de terceros con vulnerabilidades</t>
  </si>
  <si>
    <t>Posibilidad de pérdida de integridad de la información debido a la modificación no autorizada o accidental de datos, ocasionada por errores en los sistemas de información, falta de mantenimiento a la infraestructura tecnológica, adquisición de software con vulnerabilidades, ataques cibernéticos y el incumplimiento de políticas, procedimientos y legislación vigente.</t>
  </si>
  <si>
    <t>Interrupciones de la operación y misionalidad de la Entidad.
Daño reputacional.</t>
  </si>
  <si>
    <t>Información pública, clasificada y reservada</t>
  </si>
  <si>
    <t>Mantenimiento de infraestructura de TI</t>
  </si>
  <si>
    <t>Posibilidad de pérdida de la disponibilidad de los sistemas de información, ya sea de manera accidental o deliberada, ocasionada por errores en los sistemas de información, falta de mantenimiento a la infraestructura de TI, adquisición de software con vulnerabilidades, ataques cibernéticos y el incumplimiento de políticas, procedimientos y legislación vigente.</t>
  </si>
  <si>
    <t>Inicia con planificar la Gestión Tecnológica y de la Información basados en los dominios de arquitectura empresarial de TI, y finaliza con el  Seguimiento y Evaluación.</t>
  </si>
  <si>
    <t xml:space="preserve"> Interrupción de los servicios de TI </t>
  </si>
  <si>
    <t>Insuficiencia de recursos económicos para  la adquisición o renovación de bienes y servicios tecnológicos, Incumplimiento de lineamientos tecnicos y normativos</t>
  </si>
  <si>
    <t>Revisión permanente a la infraestructura de TI (Redes, Servidores, Antimalware) para la generación del informe mensual</t>
  </si>
  <si>
    <t>Administrador de infraestructura</t>
  </si>
  <si>
    <t xml:space="preserve">Verificación mensual de la implementación la política de Backup </t>
  </si>
  <si>
    <t>Profesional de infraestructura</t>
  </si>
  <si>
    <t>Elaboración anual del Plan de gestión de capacidades (Capacity Planning)</t>
  </si>
  <si>
    <t>Área de Infraestructura de TI</t>
  </si>
  <si>
    <t>Ejecutar las pruebas del plan de recuperación de desastres</t>
  </si>
  <si>
    <t>Activación de los protocolos de gestión de incidentes o procedimientos del DRP</t>
  </si>
  <si>
    <t>Desconocimiento de tecnologías existentes y disponibles y debilidades en la activación de los protocolos y apoyo en los expertos técnicos del equipo de infraestructura de TI</t>
  </si>
  <si>
    <t>Validación de los estudios técnicos y análisis de mercado de los procesos precontractuales en los meses en que se desarrollen procesos contractuales</t>
  </si>
  <si>
    <t>Profesional de contratos</t>
  </si>
  <si>
    <t xml:space="preserve">Actividades de grupo de gestión de cambios para el análisis y seguimiento de adquisiciones </t>
  </si>
  <si>
    <t>Solicitar la investigación del proceso a la instancia competente</t>
  </si>
  <si>
    <t>Utilización indebida de los recursos de TI</t>
  </si>
  <si>
    <t xml:space="preserve">Incumplimiento de las políticas de derechos de autor y propiedad intelectual por debilidades en los controles de acceso al código fuente  </t>
  </si>
  <si>
    <t>Seguimiento y verificación mensual de acceso y acciones en el repositorio de códigos fuentes.</t>
  </si>
  <si>
    <t>Socializar semestralmente los lineamientos normativos y buenas prácticas existentes de derechos de autor y propiedad intelectual</t>
  </si>
  <si>
    <t>Responsable de Datos Personales</t>
  </si>
  <si>
    <t>Informar de manera oportuna a la oficina TIC y autoridades competentes</t>
  </si>
  <si>
    <t>Infraestructura Critica de TI</t>
  </si>
  <si>
    <t xml:space="preserve"> Verificación mensual de los mecanismos de seguridad asociados a servicios en red </t>
  </si>
  <si>
    <t>Administrador de redes</t>
  </si>
  <si>
    <t xml:space="preserve"> Seguimiento y verificación semestral de derechos de acceso de usuarios</t>
  </si>
  <si>
    <t>Oficial de seguridad</t>
  </si>
  <si>
    <t>Actualización del inventario de activos de información</t>
  </si>
  <si>
    <t>Gestor del proceso</t>
  </si>
  <si>
    <t>Ausencia de controles para restricción de manipulación e instalación de componentes de sistemas.</t>
  </si>
  <si>
    <t>Ausencia o insuficiencia de pruebas de funcionamiento y seguridad en software y plataformas</t>
  </si>
  <si>
    <t>Verificación trimestral de las pruebas de restauración de respaldos.</t>
  </si>
  <si>
    <t>Ejecutar el Plan auditorías internas Pentest, según el cronograma del plan</t>
  </si>
  <si>
    <t>Verificación trimestral de los derechos de acceso al Data Center</t>
  </si>
  <si>
    <t>Profesional - Seguimiento a Desarrollo</t>
  </si>
  <si>
    <t>Revisión mensual de la plataforma del antimalware</t>
  </si>
  <si>
    <t>Administrador de la plataforma</t>
  </si>
  <si>
    <t>Ausencia de control de las variables de temperatura y humedad en el datacenter onpremise.</t>
  </si>
  <si>
    <t>Validación trimestral de licenciamiento e inventario de software autorizado instalado en HOST e infraestructura de TI</t>
  </si>
  <si>
    <t>Revisión mensual de las amenazas externas y ambientales. Seguimiento de los sistemas de monitoreo y control ambiental de la infraestructura de TI.</t>
  </si>
  <si>
    <t>Reporte de incidentes de seguridad de la información, entregando informes y recomendaciones - Actualización y presentación de la bitácora de incidentes, cuando aplique</t>
  </si>
  <si>
    <t>Responsable del MSPI</t>
  </si>
  <si>
    <t>Presupuesto para la inversión en los recursos tecnológicos y humanos para la implementación de la política de seguridad digital, Gobierno digital -MIPG</t>
  </si>
  <si>
    <t>Manejo tecnológico, normativo, buenas prácticas, estándares por parte del talento humano del área TIC</t>
  </si>
  <si>
    <t>Buenas prácticas de seguridad de la información documentadas en los procedimientos del SIG</t>
  </si>
  <si>
    <t>Información clasificada y reservada</t>
  </si>
  <si>
    <t>Personal para desarrollar la administración de los recursos tecnológicos de la entidad</t>
  </si>
  <si>
    <t>Marco normativo y lineamientos técnicos para la gestión tecnológica de las entidades públicas</t>
  </si>
  <si>
    <t>Desactualización u obsolescencia tecnológica
Perdida financiera
Perdida reputacional
Perdida económica
Investigaciones ante los entes de control interno y externo
Reproceso de actividades
Incumplimiento de metas propuestas</t>
  </si>
  <si>
    <t>Conductas asociadas a la entrega de dadivas o corrupción y tráfico de influencias</t>
  </si>
  <si>
    <t>Lineamientos documentados en los procedimientos del SIG respecto a la trazabilidad de las actividades y controles</t>
  </si>
  <si>
    <t>Investigaciones ante los entes de control interno y externo
Multas y sanciones 
Pérdida de la imagen institucional
Pérdida de recursos económicos</t>
  </si>
  <si>
    <t>Divulgación de información confidencial y reservada
Multas y sanciones.</t>
  </si>
  <si>
    <t>Gestión de la configuración TI (CIs)</t>
  </si>
  <si>
    <t>Prácticas de desarrollo seguro</t>
  </si>
  <si>
    <t>Seguimiento mensual a los mantenimientos preventivos y correctivos de infraestructura TI de acuerdo con lo programado en el cronograma</t>
  </si>
  <si>
    <t>Adquisición de bienes o servicios que no cumplan con las necesidades de la entidad</t>
  </si>
  <si>
    <t>Administrador del repositorio código fuente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</si>
</sst>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FFFF"/>
        <bgColor rgb="FF000000"/>
      </patternFill>
    </fill>
  </fills>
  <borders count="85">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67">
    <xf numFmtId="0" fontId="0" fillId="0" borderId="0" xfId="0"/>
    <xf numFmtId="0" fontId="1" fillId="0" borderId="0" xfId="0" applyFont="1"/>
    <xf numFmtId="0" fontId="1" fillId="0" borderId="0" xfId="0" applyFont="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14" fontId="1" fillId="0" borderId="19" xfId="0" applyNumberFormat="1" applyFont="1" applyBorder="1" applyAlignment="1" applyProtection="1">
      <alignment horizontal="center" vertical="center"/>
      <protection locked="0"/>
    </xf>
    <xf numFmtId="0" fontId="68" fillId="0" borderId="0" xfId="0" applyFont="1"/>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75"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27" fillId="3" borderId="0" xfId="0" applyFont="1" applyFill="1"/>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19"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62" xfId="0" quotePrefix="1" applyFont="1" applyBorder="1" applyAlignment="1" applyProtection="1">
      <alignment horizontal="center" vertical="center" wrapText="1"/>
    </xf>
    <xf numFmtId="0" fontId="47" fillId="0" borderId="19" xfId="0" quotePrefix="1" applyFont="1" applyBorder="1" applyAlignment="1" applyProtection="1">
      <alignment horizontal="center" vertical="center" wrapText="1"/>
    </xf>
    <xf numFmtId="0" fontId="47" fillId="0" borderId="62" xfId="0" quotePrefix="1" applyFont="1" applyBorder="1" applyAlignment="1" applyProtection="1">
      <alignment vertical="center" wrapText="1"/>
    </xf>
    <xf numFmtId="0" fontId="47" fillId="0" borderId="61" xfId="0" quotePrefix="1" applyFont="1" applyBorder="1" applyAlignment="1" applyProtection="1">
      <alignment horizontal="center" vertical="center" wrapText="1"/>
    </xf>
    <xf numFmtId="0" fontId="47" fillId="0" borderId="19" xfId="4" applyFont="1" applyBorder="1" applyAlignment="1" applyProtection="1">
      <alignment horizontal="center" vertical="center" wrapText="1"/>
    </xf>
    <xf numFmtId="0" fontId="47" fillId="0" borderId="62" xfId="0" applyFont="1" applyBorder="1" applyAlignment="1" applyProtection="1">
      <alignment horizontal="center" vertical="center" wrapText="1"/>
    </xf>
    <xf numFmtId="0" fontId="47" fillId="0" borderId="62" xfId="0" applyFont="1" applyBorder="1" applyAlignment="1" applyProtection="1">
      <alignment vertical="center" wrapText="1"/>
    </xf>
    <xf numFmtId="0" fontId="47" fillId="0" borderId="65" xfId="0" quotePrefix="1" applyFont="1" applyBorder="1" applyAlignment="1" applyProtection="1">
      <alignment horizontal="center" vertical="center" wrapText="1"/>
    </xf>
    <xf numFmtId="0" fontId="47" fillId="0" borderId="82" xfId="0" applyFont="1" applyBorder="1" applyAlignment="1" applyProtection="1">
      <alignment horizontal="center" vertical="center" wrapText="1"/>
    </xf>
    <xf numFmtId="0" fontId="47" fillId="3" borderId="19" xfId="0" applyFont="1" applyFill="1" applyBorder="1" applyAlignment="1" applyProtection="1">
      <alignment horizontal="center" vertical="center" wrapText="1"/>
    </xf>
    <xf numFmtId="0" fontId="47" fillId="0" borderId="62" xfId="0" applyFont="1" applyBorder="1" applyAlignment="1" applyProtection="1">
      <alignment wrapText="1"/>
    </xf>
    <xf numFmtId="0" fontId="47" fillId="0" borderId="78" xfId="0" applyFont="1" applyBorder="1" applyAlignment="1" applyProtection="1">
      <alignment vertical="center" wrapText="1"/>
    </xf>
    <xf numFmtId="0" fontId="47" fillId="0" borderId="78" xfId="0" applyFont="1" applyBorder="1" applyAlignment="1" applyProtection="1">
      <alignment horizontal="center" vertical="center" wrapText="1"/>
    </xf>
    <xf numFmtId="0" fontId="47" fillId="0" borderId="82" xfId="0" applyFont="1" applyBorder="1" applyAlignment="1" applyProtection="1">
      <alignment vertical="center" wrapText="1"/>
    </xf>
    <xf numFmtId="0" fontId="47" fillId="0" borderId="20" xfId="0" quotePrefix="1" applyFont="1" applyBorder="1" applyAlignment="1" applyProtection="1">
      <alignment horizontal="center" vertical="center" wrapText="1"/>
    </xf>
    <xf numFmtId="0" fontId="47" fillId="0" borderId="61" xfId="0" applyFont="1" applyBorder="1" applyAlignment="1" applyProtection="1">
      <alignment horizontal="center" vertical="center" wrapText="1"/>
    </xf>
    <xf numFmtId="0" fontId="47" fillId="0" borderId="61" xfId="4" applyFont="1" applyBorder="1" applyAlignment="1" applyProtection="1">
      <alignment horizontal="center" vertical="center" wrapText="1"/>
    </xf>
    <xf numFmtId="0" fontId="47" fillId="0" borderId="65" xfId="0" applyFont="1" applyBorder="1" applyAlignment="1" applyProtection="1">
      <alignment horizontal="center" vertical="center" wrapText="1"/>
    </xf>
    <xf numFmtId="0" fontId="47" fillId="0" borderId="65" xfId="4" applyFont="1" applyBorder="1" applyAlignment="1" applyProtection="1">
      <alignment horizontal="center" vertical="center" wrapText="1"/>
    </xf>
    <xf numFmtId="0" fontId="47" fillId="0" borderId="20" xfId="0" applyFont="1" applyBorder="1" applyAlignment="1" applyProtection="1">
      <alignment horizontal="center" vertical="center" wrapText="1"/>
    </xf>
    <xf numFmtId="0" fontId="47" fillId="0" borderId="20" xfId="4" applyFont="1" applyBorder="1" applyAlignment="1" applyProtection="1">
      <alignment horizontal="center" vertical="center" wrapText="1"/>
    </xf>
    <xf numFmtId="0" fontId="47" fillId="0" borderId="79" xfId="0" applyFont="1" applyBorder="1" applyAlignment="1" applyProtection="1">
      <alignment horizontal="center" vertical="center" wrapText="1"/>
    </xf>
    <xf numFmtId="0" fontId="47" fillId="0" borderId="78" xfId="0" applyFont="1" applyBorder="1" applyAlignment="1" applyProtection="1">
      <alignment horizontal="left" vertical="center" wrapText="1"/>
    </xf>
    <xf numFmtId="0" fontId="47" fillId="0" borderId="82" xfId="0" applyFont="1" applyBorder="1" applyAlignment="1" applyProtection="1">
      <alignment wrapText="1"/>
    </xf>
    <xf numFmtId="0" fontId="47" fillId="0" borderId="19" xfId="0" quotePrefix="1" applyFont="1" applyBorder="1" applyAlignment="1" applyProtection="1">
      <alignment vertical="center" wrapText="1"/>
    </xf>
    <xf numFmtId="0" fontId="2" fillId="0" borderId="6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47" fillId="0" borderId="19" xfId="0" applyFont="1" applyBorder="1" applyAlignment="1" applyProtection="1">
      <alignment horizontal="justify" vertical="center" wrapText="1"/>
    </xf>
    <xf numFmtId="0" fontId="47" fillId="0" borderId="19" xfId="0" applyFont="1" applyBorder="1" applyAlignment="1" applyProtection="1">
      <alignment wrapText="1"/>
    </xf>
    <xf numFmtId="0" fontId="2" fillId="0" borderId="19" xfId="0" applyFont="1" applyBorder="1" applyAlignment="1" applyProtection="1">
      <alignment vertical="center" wrapText="1"/>
    </xf>
    <xf numFmtId="0" fontId="47" fillId="3" borderId="0" xfId="0" applyFont="1" applyFill="1" applyProtection="1"/>
    <xf numFmtId="0" fontId="47" fillId="0" borderId="19" xfId="4" applyFont="1" applyBorder="1" applyAlignment="1" applyProtection="1">
      <alignment vertical="center" wrapText="1"/>
    </xf>
    <xf numFmtId="0" fontId="47" fillId="0" borderId="19" xfId="0" applyFont="1" applyBorder="1" applyAlignment="1" applyProtection="1">
      <alignment horizontal="center" vertical="center"/>
    </xf>
    <xf numFmtId="0" fontId="0" fillId="0" borderId="19" xfId="0"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47" fillId="0" borderId="19" xfId="0" quotePrefix="1" applyFont="1" applyBorder="1" applyAlignment="1" applyProtection="1">
      <alignment horizontal="justify" vertical="center" wrapText="1"/>
    </xf>
    <xf numFmtId="0" fontId="47" fillId="0" borderId="19" xfId="4" applyFont="1" applyBorder="1" applyAlignment="1" applyProtection="1">
      <alignment horizontal="justify" vertical="center" wrapText="1"/>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1" fillId="3" borderId="0" xfId="0" applyFont="1" applyFill="1" applyProtection="1"/>
    <xf numFmtId="0" fontId="1" fillId="3" borderId="0" xfId="0" applyFont="1" applyFill="1" applyAlignment="1" applyProtection="1">
      <alignment horizontal="left" vertical="center"/>
    </xf>
    <xf numFmtId="0" fontId="1" fillId="3" borderId="0" xfId="0" applyFont="1" applyFill="1" applyAlignment="1" applyProtection="1">
      <alignment horizontal="center"/>
    </xf>
    <xf numFmtId="0" fontId="1" fillId="3" borderId="0" xfId="0" applyFont="1" applyFill="1" applyAlignment="1" applyProtection="1">
      <alignment wrapText="1"/>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wrapText="1"/>
    </xf>
    <xf numFmtId="0" fontId="4" fillId="20" borderId="19" xfId="0" applyFont="1" applyFill="1" applyBorder="1" applyAlignment="1" applyProtection="1">
      <alignment horizontal="center" vertical="center" wrapText="1"/>
    </xf>
    <xf numFmtId="0" fontId="4" fillId="20" borderId="62" xfId="0" applyFont="1" applyFill="1" applyBorder="1" applyAlignment="1" applyProtection="1">
      <alignment horizontal="center" vertical="center" wrapText="1"/>
    </xf>
    <xf numFmtId="0" fontId="4" fillId="20" borderId="63" xfId="0" applyFont="1" applyFill="1" applyBorder="1" applyAlignment="1" applyProtection="1">
      <alignment horizontal="center" vertical="center" wrapText="1"/>
    </xf>
    <xf numFmtId="0" fontId="4" fillId="20" borderId="64"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xf>
    <xf numFmtId="0" fontId="4" fillId="21" borderId="20"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wrapText="1"/>
    </xf>
    <xf numFmtId="0" fontId="2" fillId="0" borderId="19" xfId="0" quotePrefix="1" applyFont="1" applyBorder="1" applyAlignment="1" applyProtection="1">
      <alignment horizontal="center" vertical="center" wrapText="1"/>
    </xf>
    <xf numFmtId="0" fontId="1" fillId="0" borderId="19" xfId="0" applyFont="1" applyBorder="1" applyAlignment="1" applyProtection="1">
      <alignment vertical="center" wrapText="1"/>
    </xf>
    <xf numFmtId="0" fontId="2" fillId="0" borderId="19" xfId="0" applyFont="1" applyBorder="1" applyAlignment="1" applyProtection="1">
      <alignment horizontal="center" vertical="center"/>
    </xf>
    <xf numFmtId="0" fontId="4"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9" fontId="1" fillId="0" borderId="61"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19" xfId="0" applyFont="1" applyBorder="1" applyAlignment="1" applyProtection="1">
      <alignment vertical="center" wrapText="1"/>
    </xf>
    <xf numFmtId="0" fontId="1" fillId="0" borderId="19" xfId="0" applyFont="1" applyBorder="1" applyAlignment="1" applyProtection="1">
      <alignment horizontal="center" vertical="center" textRotation="90"/>
    </xf>
    <xf numFmtId="9" fontId="1" fillId="0" borderId="19" xfId="0" applyNumberFormat="1" applyFont="1" applyBorder="1" applyAlignment="1" applyProtection="1">
      <alignment horizontal="center" vertical="center"/>
    </xf>
    <xf numFmtId="0" fontId="4" fillId="0" borderId="19"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xf>
    <xf numFmtId="0" fontId="1" fillId="0" borderId="61" xfId="0" applyFont="1" applyBorder="1" applyAlignment="1" applyProtection="1">
      <alignment horizontal="center" vertical="center" textRotation="90"/>
    </xf>
    <xf numFmtId="0" fontId="1"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xf>
    <xf numFmtId="0" fontId="1" fillId="3" borderId="19" xfId="0" applyFont="1" applyFill="1" applyBorder="1" applyAlignment="1" applyProtection="1">
      <alignment vertical="center" wrapText="1"/>
    </xf>
    <xf numFmtId="14" fontId="1" fillId="3" borderId="19" xfId="0" applyNumberFormat="1" applyFont="1" applyFill="1" applyBorder="1" applyAlignment="1" applyProtection="1">
      <alignment horizontal="center" vertical="center"/>
    </xf>
    <xf numFmtId="14" fontId="75" fillId="0" borderId="19" xfId="0" applyNumberFormat="1" applyFont="1" applyBorder="1" applyAlignment="1" applyProtection="1">
      <alignment horizontal="center" vertical="center" wrapText="1"/>
    </xf>
    <xf numFmtId="0" fontId="75" fillId="0" borderId="19" xfId="0" applyFont="1" applyBorder="1" applyAlignment="1" applyProtection="1">
      <alignment horizontal="center" vertical="center" wrapText="1"/>
    </xf>
    <xf numFmtId="14" fontId="2" fillId="0" borderId="19" xfId="0" applyNumberFormat="1"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0" fillId="0" borderId="65" xfId="0" applyBorder="1" applyAlignment="1" applyProtection="1">
      <alignment horizontal="center" vertical="center" wrapText="1"/>
    </xf>
    <xf numFmtId="0" fontId="1" fillId="0" borderId="65" xfId="0" applyFont="1" applyBorder="1" applyAlignment="1" applyProtection="1">
      <alignment horizontal="center" vertical="center" textRotation="90"/>
    </xf>
    <xf numFmtId="0" fontId="1" fillId="0" borderId="19" xfId="0" applyFont="1" applyBorder="1" applyAlignment="1" applyProtection="1">
      <alignment horizontal="justify" vertical="center" wrapText="1"/>
    </xf>
    <xf numFmtId="14" fontId="1" fillId="0" borderId="19" xfId="0" applyNumberFormat="1" applyFont="1" applyBorder="1" applyAlignment="1" applyProtection="1">
      <alignment horizontal="center" vertical="center" wrapText="1"/>
    </xf>
    <xf numFmtId="0" fontId="6" fillId="0" borderId="19" xfId="0" applyFont="1" applyBorder="1" applyAlignment="1" applyProtection="1">
      <alignment horizontal="justify" vertical="center" wrapText="1"/>
    </xf>
    <xf numFmtId="0" fontId="0" fillId="0" borderId="20" xfId="0" applyBorder="1" applyAlignment="1" applyProtection="1">
      <alignment horizontal="center" vertical="center" wrapText="1"/>
    </xf>
    <xf numFmtId="0" fontId="1" fillId="0" borderId="20" xfId="0" applyFont="1" applyBorder="1" applyAlignment="1" applyProtection="1">
      <alignment horizontal="center" vertical="center" textRotation="90"/>
    </xf>
    <xf numFmtId="0" fontId="2" fillId="0" borderId="79"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9" fontId="2" fillId="0" borderId="79" xfId="0" applyNumberFormat="1" applyFont="1" applyBorder="1" applyAlignment="1" applyProtection="1">
      <alignment horizontal="center" vertical="center" wrapText="1"/>
    </xf>
    <xf numFmtId="0" fontId="2" fillId="0" borderId="79" xfId="0" applyFont="1" applyBorder="1" applyAlignment="1" applyProtection="1">
      <alignment horizontal="center" vertical="center" textRotation="90"/>
    </xf>
    <xf numFmtId="0" fontId="2" fillId="0" borderId="78"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0" fontId="71" fillId="26" borderId="19" xfId="0" applyFont="1" applyFill="1" applyBorder="1" applyAlignment="1" applyProtection="1">
      <alignment vertical="center" wrapText="1"/>
    </xf>
    <xf numFmtId="0" fontId="2" fillId="0" borderId="78" xfId="0" applyFont="1" applyBorder="1" applyAlignment="1" applyProtection="1">
      <alignment horizontal="center" vertical="center"/>
    </xf>
    <xf numFmtId="0" fontId="63" fillId="0" borderId="80" xfId="0" applyFont="1" applyBorder="1" applyProtection="1"/>
    <xf numFmtId="0" fontId="2" fillId="0" borderId="80" xfId="0" applyFont="1" applyBorder="1" applyAlignment="1" applyProtection="1">
      <alignment horizontal="center" vertical="center" wrapText="1"/>
    </xf>
    <xf numFmtId="0" fontId="63" fillId="0" borderId="81" xfId="0" applyFont="1" applyBorder="1" applyProtection="1"/>
    <xf numFmtId="0" fontId="2" fillId="0" borderId="84" xfId="0" applyFont="1" applyBorder="1" applyAlignment="1" applyProtection="1">
      <alignment horizontal="center" vertical="center" wrapText="1"/>
    </xf>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1" fillId="0" borderId="0" xfId="0" applyFont="1" applyAlignment="1" applyProtection="1">
      <alignment horizontal="center" vertical="center"/>
    </xf>
    <xf numFmtId="0" fontId="1" fillId="0" borderId="0" xfId="0" applyFont="1" applyProtection="1"/>
    <xf numFmtId="0" fontId="1" fillId="0" borderId="0" xfId="0" applyFont="1" applyAlignment="1" applyProtection="1">
      <alignment horizontal="center"/>
    </xf>
    <xf numFmtId="0" fontId="4" fillId="0" borderId="0" xfId="0" applyFont="1" applyProtection="1"/>
    <xf numFmtId="0" fontId="52" fillId="0" borderId="0" xfId="0" applyFont="1" applyProtection="1"/>
    <xf numFmtId="0" fontId="4" fillId="20" borderId="62" xfId="0" applyFont="1" applyFill="1" applyBorder="1" applyAlignment="1" applyProtection="1">
      <alignment horizontal="center" vertical="center"/>
    </xf>
    <xf numFmtId="0" fontId="4" fillId="20" borderId="63" xfId="0" applyFont="1" applyFill="1" applyBorder="1" applyAlignment="1" applyProtection="1">
      <alignment horizontal="center" vertical="center"/>
    </xf>
    <xf numFmtId="0" fontId="4" fillId="20"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20" borderId="19" xfId="0" applyFont="1" applyFill="1" applyBorder="1" applyAlignment="1" applyProtection="1">
      <alignment horizontal="center" vertical="center" textRotation="90" wrapText="1"/>
    </xf>
    <xf numFmtId="0" fontId="52" fillId="20" borderId="19" xfId="0" applyFont="1" applyFill="1" applyBorder="1" applyAlignment="1" applyProtection="1">
      <alignment horizontal="center" vertical="center" wrapText="1"/>
    </xf>
    <xf numFmtId="0" fontId="52" fillId="20" borderId="61" xfId="0" applyFont="1" applyFill="1" applyBorder="1" applyAlignment="1" applyProtection="1">
      <alignment horizontal="center" vertical="center" wrapText="1"/>
    </xf>
    <xf numFmtId="0" fontId="52" fillId="20" borderId="68" xfId="0" applyFont="1" applyFill="1" applyBorder="1" applyAlignment="1" applyProtection="1">
      <alignment horizontal="center" vertical="center" wrapText="1"/>
    </xf>
    <xf numFmtId="0" fontId="52" fillId="20" borderId="69" xfId="0" applyFont="1" applyFill="1" applyBorder="1" applyAlignment="1" applyProtection="1">
      <alignment horizontal="center" vertical="center" wrapText="1"/>
    </xf>
    <xf numFmtId="0" fontId="52" fillId="17" borderId="1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20" borderId="20" xfId="0" applyFont="1" applyFill="1" applyBorder="1" applyAlignment="1" applyProtection="1">
      <alignment horizontal="center" vertical="center" wrapText="1"/>
    </xf>
    <xf numFmtId="0" fontId="52" fillId="20" borderId="70" xfId="0" applyFont="1" applyFill="1" applyBorder="1" applyAlignment="1" applyProtection="1">
      <alignment horizontal="center" vertical="center" wrapText="1"/>
    </xf>
    <xf numFmtId="0" fontId="52" fillId="20" borderId="71"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5" fillId="19" borderId="67" xfId="0" applyFont="1" applyFill="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65" fillId="22" borderId="66" xfId="0" applyFont="1" applyFill="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6" fillId="22" borderId="66" xfId="0" applyFont="1" applyFill="1" applyBorder="1" applyAlignment="1" applyProtection="1">
      <alignment horizontal="center" vertical="center"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4"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1" fillId="3" borderId="19" xfId="0" applyFont="1" applyFill="1" applyBorder="1" applyAlignment="1" applyProtection="1">
      <alignment horizontal="left" vertical="center" wrapText="1"/>
    </xf>
    <xf numFmtId="0" fontId="1" fillId="0" borderId="19" xfId="0" applyFont="1" applyBorder="1" applyAlignment="1" applyProtection="1">
      <alignment horizontal="left" vertical="center" wrapText="1"/>
    </xf>
    <xf numFmtId="14" fontId="1" fillId="0" borderId="19" xfId="0" applyNumberFormat="1" applyFont="1" applyBorder="1" applyAlignment="1" applyProtection="1">
      <alignment horizontal="left" vertical="center"/>
    </xf>
    <xf numFmtId="0" fontId="71" fillId="0" borderId="19" xfId="0" applyFont="1" applyBorder="1" applyAlignment="1" applyProtection="1">
      <alignment horizontal="left" vertical="center" wrapText="1"/>
    </xf>
    <xf numFmtId="0" fontId="1" fillId="0" borderId="0" xfId="0" applyFont="1" applyAlignment="1" applyProtection="1">
      <alignment vertical="center" wrapText="1"/>
    </xf>
    <xf numFmtId="0" fontId="1" fillId="3" borderId="69" xfId="0" applyFont="1" applyFill="1" applyBorder="1" applyAlignment="1" applyProtection="1">
      <alignment vertical="center" wrapText="1"/>
    </xf>
    <xf numFmtId="0" fontId="1" fillId="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x14ac:dyDescent="0.3"/>
    <row r="2" spans="2:8" ht="18" x14ac:dyDescent="0.25">
      <c r="B2" s="193" t="s">
        <v>154</v>
      </c>
      <c r="C2" s="194"/>
      <c r="D2" s="194"/>
      <c r="E2" s="194"/>
      <c r="F2" s="194"/>
      <c r="G2" s="194"/>
      <c r="H2" s="195"/>
    </row>
    <row r="3" spans="2:8" x14ac:dyDescent="0.25">
      <c r="B3" s="72"/>
      <c r="C3" s="73"/>
      <c r="D3" s="73"/>
      <c r="E3" s="73"/>
      <c r="F3" s="73"/>
      <c r="G3" s="73"/>
      <c r="H3" s="74"/>
    </row>
    <row r="4" spans="2:8" ht="63" customHeight="1" x14ac:dyDescent="0.25">
      <c r="B4" s="196" t="s">
        <v>197</v>
      </c>
      <c r="C4" s="197"/>
      <c r="D4" s="197"/>
      <c r="E4" s="197"/>
      <c r="F4" s="197"/>
      <c r="G4" s="197"/>
      <c r="H4" s="198"/>
    </row>
    <row r="5" spans="2:8" ht="63" customHeight="1" x14ac:dyDescent="0.25">
      <c r="B5" s="199"/>
      <c r="C5" s="200"/>
      <c r="D5" s="200"/>
      <c r="E5" s="200"/>
      <c r="F5" s="200"/>
      <c r="G5" s="200"/>
      <c r="H5" s="201"/>
    </row>
    <row r="6" spans="2:8" ht="16.5" x14ac:dyDescent="0.25">
      <c r="B6" s="202" t="s">
        <v>152</v>
      </c>
      <c r="C6" s="203"/>
      <c r="D6" s="203"/>
      <c r="E6" s="203"/>
      <c r="F6" s="203"/>
      <c r="G6" s="203"/>
      <c r="H6" s="204"/>
    </row>
    <row r="7" spans="2:8" ht="95.25" customHeight="1" x14ac:dyDescent="0.25">
      <c r="B7" s="212" t="s">
        <v>157</v>
      </c>
      <c r="C7" s="213"/>
      <c r="D7" s="213"/>
      <c r="E7" s="213"/>
      <c r="F7" s="213"/>
      <c r="G7" s="213"/>
      <c r="H7" s="214"/>
    </row>
    <row r="8" spans="2:8" ht="16.5" x14ac:dyDescent="0.25">
      <c r="B8" s="108"/>
      <c r="C8" s="109"/>
      <c r="D8" s="109"/>
      <c r="E8" s="109"/>
      <c r="F8" s="109"/>
      <c r="G8" s="109"/>
      <c r="H8" s="110"/>
    </row>
    <row r="9" spans="2:8" ht="16.5" customHeight="1" x14ac:dyDescent="0.25">
      <c r="B9" s="205" t="s">
        <v>190</v>
      </c>
      <c r="C9" s="206"/>
      <c r="D9" s="206"/>
      <c r="E9" s="206"/>
      <c r="F9" s="206"/>
      <c r="G9" s="206"/>
      <c r="H9" s="207"/>
    </row>
    <row r="10" spans="2:8" ht="44.25" customHeight="1" x14ac:dyDescent="0.25">
      <c r="B10" s="205"/>
      <c r="C10" s="206"/>
      <c r="D10" s="206"/>
      <c r="E10" s="206"/>
      <c r="F10" s="206"/>
      <c r="G10" s="206"/>
      <c r="H10" s="207"/>
    </row>
    <row r="11" spans="2:8" ht="15.75" thickBot="1" x14ac:dyDescent="0.3">
      <c r="B11" s="97"/>
      <c r="C11" s="100"/>
      <c r="D11" s="105"/>
      <c r="E11" s="106"/>
      <c r="F11" s="106"/>
      <c r="G11" s="107"/>
      <c r="H11" s="101"/>
    </row>
    <row r="12" spans="2:8" ht="15.75" thickTop="1" x14ac:dyDescent="0.25">
      <c r="B12" s="97"/>
      <c r="C12" s="208" t="s">
        <v>153</v>
      </c>
      <c r="D12" s="209"/>
      <c r="E12" s="210" t="s">
        <v>191</v>
      </c>
      <c r="F12" s="211"/>
      <c r="G12" s="100"/>
      <c r="H12" s="101"/>
    </row>
    <row r="13" spans="2:8" ht="35.25" customHeight="1" x14ac:dyDescent="0.25">
      <c r="B13" s="97"/>
      <c r="C13" s="180" t="s">
        <v>184</v>
      </c>
      <c r="D13" s="181"/>
      <c r="E13" s="182" t="s">
        <v>189</v>
      </c>
      <c r="F13" s="183"/>
      <c r="G13" s="100"/>
      <c r="H13" s="101"/>
    </row>
    <row r="14" spans="2:8" ht="17.25" customHeight="1" x14ac:dyDescent="0.25">
      <c r="B14" s="97"/>
      <c r="C14" s="180" t="s">
        <v>185</v>
      </c>
      <c r="D14" s="181"/>
      <c r="E14" s="182" t="s">
        <v>187</v>
      </c>
      <c r="F14" s="183"/>
      <c r="G14" s="100"/>
      <c r="H14" s="101"/>
    </row>
    <row r="15" spans="2:8" ht="19.5" customHeight="1" x14ac:dyDescent="0.25">
      <c r="B15" s="97"/>
      <c r="C15" s="180" t="s">
        <v>186</v>
      </c>
      <c r="D15" s="181"/>
      <c r="E15" s="182" t="s">
        <v>188</v>
      </c>
      <c r="F15" s="183"/>
      <c r="G15" s="100"/>
      <c r="H15" s="101"/>
    </row>
    <row r="16" spans="2:8" ht="69.75" customHeight="1" x14ac:dyDescent="0.25">
      <c r="B16" s="97"/>
      <c r="C16" s="180" t="s">
        <v>155</v>
      </c>
      <c r="D16" s="181"/>
      <c r="E16" s="182" t="s">
        <v>156</v>
      </c>
      <c r="F16" s="183"/>
      <c r="G16" s="100"/>
      <c r="H16" s="101"/>
    </row>
    <row r="17" spans="2:8" ht="34.5" customHeight="1" x14ac:dyDescent="0.25">
      <c r="B17" s="97"/>
      <c r="C17" s="184" t="s">
        <v>2</v>
      </c>
      <c r="D17" s="185"/>
      <c r="E17" s="176" t="s">
        <v>198</v>
      </c>
      <c r="F17" s="177"/>
      <c r="G17" s="100"/>
      <c r="H17" s="101"/>
    </row>
    <row r="18" spans="2:8" ht="27.75" customHeight="1" x14ac:dyDescent="0.25">
      <c r="B18" s="97"/>
      <c r="C18" s="184" t="s">
        <v>3</v>
      </c>
      <c r="D18" s="185"/>
      <c r="E18" s="176" t="s">
        <v>199</v>
      </c>
      <c r="F18" s="177"/>
      <c r="G18" s="100"/>
      <c r="H18" s="101"/>
    </row>
    <row r="19" spans="2:8" ht="28.5" customHeight="1" x14ac:dyDescent="0.25">
      <c r="B19" s="97"/>
      <c r="C19" s="184" t="s">
        <v>38</v>
      </c>
      <c r="D19" s="185"/>
      <c r="E19" s="176" t="s">
        <v>200</v>
      </c>
      <c r="F19" s="177"/>
      <c r="G19" s="100"/>
      <c r="H19" s="101"/>
    </row>
    <row r="20" spans="2:8" ht="72.75" customHeight="1" x14ac:dyDescent="0.25">
      <c r="B20" s="97"/>
      <c r="C20" s="184" t="s">
        <v>1</v>
      </c>
      <c r="D20" s="185"/>
      <c r="E20" s="176" t="s">
        <v>201</v>
      </c>
      <c r="F20" s="177"/>
      <c r="G20" s="100"/>
      <c r="H20" s="101"/>
    </row>
    <row r="21" spans="2:8" ht="64.5" customHeight="1" x14ac:dyDescent="0.25">
      <c r="B21" s="97"/>
      <c r="C21" s="184" t="s">
        <v>44</v>
      </c>
      <c r="D21" s="185"/>
      <c r="E21" s="176" t="s">
        <v>159</v>
      </c>
      <c r="F21" s="177"/>
      <c r="G21" s="100"/>
      <c r="H21" s="101"/>
    </row>
    <row r="22" spans="2:8" ht="71.25" customHeight="1" x14ac:dyDescent="0.25">
      <c r="B22" s="97"/>
      <c r="C22" s="184" t="s">
        <v>158</v>
      </c>
      <c r="D22" s="185"/>
      <c r="E22" s="176" t="s">
        <v>160</v>
      </c>
      <c r="F22" s="177"/>
      <c r="G22" s="100"/>
      <c r="H22" s="101"/>
    </row>
    <row r="23" spans="2:8" ht="55.5" customHeight="1" x14ac:dyDescent="0.25">
      <c r="B23" s="97"/>
      <c r="C23" s="178" t="s">
        <v>161</v>
      </c>
      <c r="D23" s="179"/>
      <c r="E23" s="176" t="s">
        <v>162</v>
      </c>
      <c r="F23" s="177"/>
      <c r="G23" s="100"/>
      <c r="H23" s="101"/>
    </row>
    <row r="24" spans="2:8" ht="42" customHeight="1" x14ac:dyDescent="0.25">
      <c r="B24" s="97"/>
      <c r="C24" s="178" t="s">
        <v>42</v>
      </c>
      <c r="D24" s="179"/>
      <c r="E24" s="176" t="s">
        <v>163</v>
      </c>
      <c r="F24" s="177"/>
      <c r="G24" s="100"/>
      <c r="H24" s="101"/>
    </row>
    <row r="25" spans="2:8" ht="59.25" customHeight="1" x14ac:dyDescent="0.25">
      <c r="B25" s="97"/>
      <c r="C25" s="178" t="s">
        <v>151</v>
      </c>
      <c r="D25" s="179"/>
      <c r="E25" s="176" t="s">
        <v>164</v>
      </c>
      <c r="F25" s="177"/>
      <c r="G25" s="100"/>
      <c r="H25" s="101"/>
    </row>
    <row r="26" spans="2:8" ht="23.25" customHeight="1" x14ac:dyDescent="0.25">
      <c r="B26" s="97"/>
      <c r="C26" s="178" t="s">
        <v>12</v>
      </c>
      <c r="D26" s="179"/>
      <c r="E26" s="176" t="s">
        <v>165</v>
      </c>
      <c r="F26" s="177"/>
      <c r="G26" s="100"/>
      <c r="H26" s="101"/>
    </row>
    <row r="27" spans="2:8" ht="30.75" customHeight="1" x14ac:dyDescent="0.25">
      <c r="B27" s="97"/>
      <c r="C27" s="178" t="s">
        <v>169</v>
      </c>
      <c r="D27" s="179"/>
      <c r="E27" s="176" t="s">
        <v>166</v>
      </c>
      <c r="F27" s="177"/>
      <c r="G27" s="100"/>
      <c r="H27" s="101"/>
    </row>
    <row r="28" spans="2:8" ht="35.25" customHeight="1" x14ac:dyDescent="0.25">
      <c r="B28" s="97"/>
      <c r="C28" s="178" t="s">
        <v>170</v>
      </c>
      <c r="D28" s="179"/>
      <c r="E28" s="176" t="s">
        <v>167</v>
      </c>
      <c r="F28" s="177"/>
      <c r="G28" s="100"/>
      <c r="H28" s="101"/>
    </row>
    <row r="29" spans="2:8" ht="33" customHeight="1" x14ac:dyDescent="0.25">
      <c r="B29" s="97"/>
      <c r="C29" s="178" t="s">
        <v>170</v>
      </c>
      <c r="D29" s="179"/>
      <c r="E29" s="176" t="s">
        <v>167</v>
      </c>
      <c r="F29" s="177"/>
      <c r="G29" s="100"/>
      <c r="H29" s="101"/>
    </row>
    <row r="30" spans="2:8" ht="30" customHeight="1" x14ac:dyDescent="0.25">
      <c r="B30" s="97"/>
      <c r="C30" s="178" t="s">
        <v>171</v>
      </c>
      <c r="D30" s="179"/>
      <c r="E30" s="176" t="s">
        <v>168</v>
      </c>
      <c r="F30" s="177"/>
      <c r="G30" s="100"/>
      <c r="H30" s="101"/>
    </row>
    <row r="31" spans="2:8" ht="35.25" customHeight="1" x14ac:dyDescent="0.25">
      <c r="B31" s="97"/>
      <c r="C31" s="178" t="s">
        <v>172</v>
      </c>
      <c r="D31" s="179"/>
      <c r="E31" s="176" t="s">
        <v>173</v>
      </c>
      <c r="F31" s="177"/>
      <c r="G31" s="100"/>
      <c r="H31" s="101"/>
    </row>
    <row r="32" spans="2:8" ht="31.5" customHeight="1" x14ac:dyDescent="0.25">
      <c r="B32" s="97"/>
      <c r="C32" s="178" t="s">
        <v>174</v>
      </c>
      <c r="D32" s="179"/>
      <c r="E32" s="176" t="s">
        <v>175</v>
      </c>
      <c r="F32" s="177"/>
      <c r="G32" s="100"/>
      <c r="H32" s="101"/>
    </row>
    <row r="33" spans="2:8" ht="35.25" customHeight="1" x14ac:dyDescent="0.25">
      <c r="B33" s="97"/>
      <c r="C33" s="178" t="s">
        <v>176</v>
      </c>
      <c r="D33" s="179"/>
      <c r="E33" s="176" t="s">
        <v>177</v>
      </c>
      <c r="F33" s="177"/>
      <c r="G33" s="100"/>
      <c r="H33" s="101"/>
    </row>
    <row r="34" spans="2:8" ht="59.25" customHeight="1" x14ac:dyDescent="0.25">
      <c r="B34" s="97"/>
      <c r="C34" s="178" t="s">
        <v>178</v>
      </c>
      <c r="D34" s="179"/>
      <c r="E34" s="176" t="s">
        <v>179</v>
      </c>
      <c r="F34" s="177"/>
      <c r="G34" s="100"/>
      <c r="H34" s="101"/>
    </row>
    <row r="35" spans="2:8" ht="29.25" customHeight="1" x14ac:dyDescent="0.25">
      <c r="B35" s="97"/>
      <c r="C35" s="178" t="s">
        <v>27</v>
      </c>
      <c r="D35" s="179"/>
      <c r="E35" s="176" t="s">
        <v>180</v>
      </c>
      <c r="F35" s="177"/>
      <c r="G35" s="100"/>
      <c r="H35" s="101"/>
    </row>
    <row r="36" spans="2:8" ht="82.5" customHeight="1" x14ac:dyDescent="0.25">
      <c r="B36" s="97"/>
      <c r="C36" s="178" t="s">
        <v>182</v>
      </c>
      <c r="D36" s="179"/>
      <c r="E36" s="176" t="s">
        <v>181</v>
      </c>
      <c r="F36" s="177"/>
      <c r="G36" s="100"/>
      <c r="H36" s="101"/>
    </row>
    <row r="37" spans="2:8" ht="46.5" customHeight="1" x14ac:dyDescent="0.25">
      <c r="B37" s="97"/>
      <c r="C37" s="178" t="s">
        <v>35</v>
      </c>
      <c r="D37" s="179"/>
      <c r="E37" s="176" t="s">
        <v>183</v>
      </c>
      <c r="F37" s="177"/>
      <c r="G37" s="100"/>
      <c r="H37" s="101"/>
    </row>
    <row r="38" spans="2:8" ht="6.75" customHeight="1" thickBot="1" x14ac:dyDescent="0.3">
      <c r="B38" s="97"/>
      <c r="C38" s="189"/>
      <c r="D38" s="190"/>
      <c r="E38" s="191"/>
      <c r="F38" s="192"/>
      <c r="G38" s="100"/>
      <c r="H38" s="101"/>
    </row>
    <row r="39" spans="2:8" ht="15.75" thickTop="1" x14ac:dyDescent="0.25">
      <c r="B39" s="97"/>
      <c r="C39" s="98"/>
      <c r="D39" s="98"/>
      <c r="E39" s="99"/>
      <c r="F39" s="99"/>
      <c r="G39" s="100"/>
      <c r="H39" s="101"/>
    </row>
    <row r="40" spans="2:8" ht="21" customHeight="1" x14ac:dyDescent="0.25">
      <c r="B40" s="186" t="s">
        <v>192</v>
      </c>
      <c r="C40" s="187"/>
      <c r="D40" s="187"/>
      <c r="E40" s="187"/>
      <c r="F40" s="187"/>
      <c r="G40" s="187"/>
      <c r="H40" s="188"/>
    </row>
    <row r="41" spans="2:8" ht="20.25" customHeight="1" x14ac:dyDescent="0.25">
      <c r="B41" s="186" t="s">
        <v>193</v>
      </c>
      <c r="C41" s="187"/>
      <c r="D41" s="187"/>
      <c r="E41" s="187"/>
      <c r="F41" s="187"/>
      <c r="G41" s="187"/>
      <c r="H41" s="188"/>
    </row>
    <row r="42" spans="2:8" ht="20.25" customHeight="1" x14ac:dyDescent="0.25">
      <c r="B42" s="186" t="s">
        <v>194</v>
      </c>
      <c r="C42" s="187"/>
      <c r="D42" s="187"/>
      <c r="E42" s="187"/>
      <c r="F42" s="187"/>
      <c r="G42" s="187"/>
      <c r="H42" s="188"/>
    </row>
    <row r="43" spans="2:8" ht="20.25" customHeight="1" x14ac:dyDescent="0.25">
      <c r="B43" s="186" t="s">
        <v>195</v>
      </c>
      <c r="C43" s="187"/>
      <c r="D43" s="187"/>
      <c r="E43" s="187"/>
      <c r="F43" s="187"/>
      <c r="G43" s="187"/>
      <c r="H43" s="188"/>
    </row>
    <row r="44" spans="2:8" x14ac:dyDescent="0.25">
      <c r="B44" s="186" t="s">
        <v>196</v>
      </c>
      <c r="C44" s="187"/>
      <c r="D44" s="187"/>
      <c r="E44" s="187"/>
      <c r="F44" s="187"/>
      <c r="G44" s="187"/>
      <c r="H44" s="188"/>
    </row>
    <row r="45" spans="2:8" ht="15.75" thickBot="1" x14ac:dyDescent="0.3">
      <c r="B45" s="102"/>
      <c r="C45" s="103"/>
      <c r="D45" s="103"/>
      <c r="E45" s="103"/>
      <c r="F45" s="103"/>
      <c r="G45" s="103"/>
      <c r="H45" s="10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1"/>
      <c r="B1" s="351" t="s">
        <v>57</v>
      </c>
      <c r="C1" s="351"/>
      <c r="D1" s="351"/>
      <c r="E1" s="71"/>
      <c r="F1" s="71"/>
      <c r="G1" s="71"/>
      <c r="H1" s="71"/>
      <c r="I1" s="71"/>
      <c r="J1" s="71"/>
      <c r="K1" s="71"/>
      <c r="L1" s="71"/>
      <c r="M1" s="71"/>
      <c r="N1" s="71"/>
      <c r="O1" s="71"/>
      <c r="P1" s="71"/>
      <c r="Q1" s="71"/>
      <c r="R1" s="71"/>
      <c r="S1" s="71"/>
      <c r="T1" s="71"/>
      <c r="U1" s="71"/>
    </row>
    <row r="2" spans="1:21" x14ac:dyDescent="0.25">
      <c r="A2" s="71"/>
      <c r="B2" s="71"/>
      <c r="C2" s="71"/>
      <c r="D2" s="71"/>
      <c r="E2" s="71"/>
      <c r="F2" s="71"/>
      <c r="G2" s="71"/>
      <c r="H2" s="71"/>
      <c r="I2" s="71"/>
      <c r="J2" s="71"/>
      <c r="K2" s="71"/>
      <c r="L2" s="71"/>
      <c r="M2" s="71"/>
      <c r="N2" s="71"/>
      <c r="O2" s="71"/>
      <c r="P2" s="71"/>
      <c r="Q2" s="71"/>
      <c r="R2" s="71"/>
      <c r="S2" s="71"/>
      <c r="T2" s="71"/>
      <c r="U2" s="71"/>
    </row>
    <row r="3" spans="1:21" ht="30" x14ac:dyDescent="0.25">
      <c r="A3" s="71"/>
      <c r="B3" s="92"/>
      <c r="C3" s="24" t="s">
        <v>50</v>
      </c>
      <c r="D3" s="24" t="s">
        <v>51</v>
      </c>
      <c r="E3" s="71"/>
      <c r="F3" s="71"/>
      <c r="G3" s="71"/>
      <c r="H3" s="71"/>
      <c r="I3" s="71"/>
      <c r="J3" s="71"/>
      <c r="K3" s="71"/>
      <c r="L3" s="71"/>
      <c r="M3" s="71"/>
      <c r="N3" s="71"/>
      <c r="O3" s="71"/>
      <c r="P3" s="71"/>
      <c r="Q3" s="71"/>
      <c r="R3" s="71"/>
      <c r="S3" s="71"/>
      <c r="T3" s="71"/>
      <c r="U3" s="71"/>
    </row>
    <row r="4" spans="1:21" ht="33.75" x14ac:dyDescent="0.25">
      <c r="A4" s="91" t="s">
        <v>77</v>
      </c>
      <c r="B4" s="27" t="s">
        <v>95</v>
      </c>
      <c r="C4" s="32" t="s">
        <v>146</v>
      </c>
      <c r="D4" s="25" t="s">
        <v>91</v>
      </c>
      <c r="E4" s="71"/>
      <c r="F4" s="71"/>
      <c r="G4" s="71"/>
      <c r="H4" s="71"/>
      <c r="I4" s="71"/>
      <c r="J4" s="71"/>
      <c r="K4" s="71"/>
      <c r="L4" s="71"/>
      <c r="M4" s="71"/>
      <c r="N4" s="71"/>
      <c r="O4" s="71"/>
      <c r="P4" s="71"/>
      <c r="Q4" s="71"/>
      <c r="R4" s="71"/>
      <c r="S4" s="71"/>
      <c r="T4" s="71"/>
      <c r="U4" s="71"/>
    </row>
    <row r="5" spans="1:21" ht="67.5" x14ac:dyDescent="0.25">
      <c r="A5" s="91" t="s">
        <v>78</v>
      </c>
      <c r="B5" s="28" t="s">
        <v>53</v>
      </c>
      <c r="C5" s="33" t="s">
        <v>87</v>
      </c>
      <c r="D5" s="26" t="s">
        <v>92</v>
      </c>
      <c r="E5" s="71"/>
      <c r="F5" s="71"/>
      <c r="G5" s="71"/>
      <c r="H5" s="71"/>
      <c r="I5" s="71"/>
      <c r="J5" s="71"/>
      <c r="K5" s="71"/>
      <c r="L5" s="71"/>
      <c r="M5" s="71"/>
      <c r="N5" s="71"/>
      <c r="O5" s="71"/>
      <c r="P5" s="71"/>
      <c r="Q5" s="71"/>
      <c r="R5" s="71"/>
      <c r="S5" s="71"/>
      <c r="T5" s="71"/>
      <c r="U5" s="71"/>
    </row>
    <row r="6" spans="1:21" ht="67.5" x14ac:dyDescent="0.25">
      <c r="A6" s="91" t="s">
        <v>75</v>
      </c>
      <c r="B6" s="29" t="s">
        <v>54</v>
      </c>
      <c r="C6" s="33" t="s">
        <v>88</v>
      </c>
      <c r="D6" s="26" t="s">
        <v>94</v>
      </c>
      <c r="E6" s="71"/>
      <c r="F6" s="71"/>
      <c r="G6" s="71"/>
      <c r="H6" s="71"/>
      <c r="I6" s="71"/>
      <c r="J6" s="71"/>
      <c r="K6" s="71"/>
      <c r="L6" s="71"/>
      <c r="M6" s="71"/>
      <c r="N6" s="71"/>
      <c r="O6" s="71"/>
      <c r="P6" s="71"/>
      <c r="Q6" s="71"/>
      <c r="R6" s="71"/>
      <c r="S6" s="71"/>
      <c r="T6" s="71"/>
      <c r="U6" s="71"/>
    </row>
    <row r="7" spans="1:21" ht="101.25" x14ac:dyDescent="0.25">
      <c r="A7" s="91" t="s">
        <v>7</v>
      </c>
      <c r="B7" s="30" t="s">
        <v>55</v>
      </c>
      <c r="C7" s="33" t="s">
        <v>89</v>
      </c>
      <c r="D7" s="26" t="s">
        <v>93</v>
      </c>
      <c r="E7" s="71"/>
      <c r="F7" s="71"/>
      <c r="G7" s="71"/>
      <c r="H7" s="71"/>
      <c r="I7" s="71"/>
      <c r="J7" s="71"/>
      <c r="K7" s="71"/>
      <c r="L7" s="71"/>
      <c r="M7" s="71"/>
      <c r="N7" s="71"/>
      <c r="O7" s="71"/>
      <c r="P7" s="71"/>
      <c r="Q7" s="71"/>
      <c r="R7" s="71"/>
      <c r="S7" s="71"/>
      <c r="T7" s="71"/>
      <c r="U7" s="71"/>
    </row>
    <row r="8" spans="1:21" ht="67.5" x14ac:dyDescent="0.25">
      <c r="A8" s="91" t="s">
        <v>79</v>
      </c>
      <c r="B8" s="31" t="s">
        <v>56</v>
      </c>
      <c r="C8" s="33" t="s">
        <v>90</v>
      </c>
      <c r="D8" s="26" t="s">
        <v>112</v>
      </c>
      <c r="E8" s="71"/>
      <c r="F8" s="71"/>
      <c r="G8" s="71"/>
      <c r="H8" s="71"/>
      <c r="I8" s="71"/>
      <c r="J8" s="71"/>
      <c r="K8" s="71"/>
      <c r="L8" s="71"/>
      <c r="M8" s="71"/>
      <c r="N8" s="71"/>
      <c r="O8" s="71"/>
      <c r="P8" s="71"/>
      <c r="Q8" s="71"/>
      <c r="R8" s="71"/>
      <c r="S8" s="71"/>
      <c r="T8" s="71"/>
      <c r="U8" s="71"/>
    </row>
    <row r="9" spans="1:21" ht="20.25" x14ac:dyDescent="0.25">
      <c r="A9" s="91"/>
      <c r="B9" s="91"/>
      <c r="C9" s="93"/>
      <c r="D9" s="93"/>
      <c r="E9" s="71"/>
      <c r="F9" s="71"/>
      <c r="G9" s="71"/>
      <c r="H9" s="71"/>
      <c r="I9" s="71"/>
      <c r="J9" s="71"/>
      <c r="K9" s="71"/>
      <c r="L9" s="71"/>
      <c r="M9" s="71"/>
      <c r="N9" s="71"/>
      <c r="O9" s="71"/>
      <c r="P9" s="71"/>
      <c r="Q9" s="71"/>
      <c r="R9" s="71"/>
      <c r="S9" s="71"/>
      <c r="T9" s="71"/>
      <c r="U9" s="71"/>
    </row>
    <row r="10" spans="1:21" ht="16.5" x14ac:dyDescent="0.25">
      <c r="A10" s="91"/>
      <c r="B10" s="94"/>
      <c r="C10" s="94"/>
      <c r="D10" s="94"/>
      <c r="E10" s="71"/>
      <c r="F10" s="71"/>
      <c r="G10" s="71"/>
      <c r="H10" s="71"/>
      <c r="I10" s="71"/>
      <c r="J10" s="71"/>
      <c r="K10" s="71"/>
      <c r="L10" s="71"/>
      <c r="M10" s="71"/>
      <c r="N10" s="71"/>
      <c r="O10" s="71"/>
      <c r="P10" s="71"/>
      <c r="Q10" s="71"/>
      <c r="R10" s="71"/>
      <c r="S10" s="71"/>
      <c r="T10" s="71"/>
      <c r="U10" s="71"/>
    </row>
    <row r="11" spans="1:21" x14ac:dyDescent="0.25">
      <c r="A11" s="91"/>
      <c r="B11" s="91" t="s">
        <v>85</v>
      </c>
      <c r="C11" s="91" t="s">
        <v>134</v>
      </c>
      <c r="D11" s="91" t="s">
        <v>141</v>
      </c>
      <c r="E11" s="71"/>
      <c r="F11" s="71"/>
      <c r="G11" s="71"/>
      <c r="H11" s="71"/>
      <c r="I11" s="71"/>
      <c r="J11" s="71"/>
      <c r="K11" s="71"/>
      <c r="L11" s="71"/>
      <c r="M11" s="71"/>
      <c r="N11" s="71"/>
      <c r="O11" s="71"/>
      <c r="P11" s="71"/>
      <c r="Q11" s="71"/>
      <c r="R11" s="71"/>
      <c r="S11" s="71"/>
      <c r="T11" s="71"/>
      <c r="U11" s="71"/>
    </row>
    <row r="12" spans="1:21" x14ac:dyDescent="0.25">
      <c r="A12" s="91"/>
      <c r="B12" s="91" t="s">
        <v>83</v>
      </c>
      <c r="C12" s="91" t="s">
        <v>138</v>
      </c>
      <c r="D12" s="91" t="s">
        <v>142</v>
      </c>
      <c r="E12" s="71"/>
      <c r="F12" s="71"/>
      <c r="G12" s="71"/>
      <c r="H12" s="71"/>
      <c r="I12" s="71"/>
      <c r="J12" s="71"/>
      <c r="K12" s="71"/>
      <c r="L12" s="71"/>
      <c r="M12" s="71"/>
      <c r="N12" s="71"/>
      <c r="O12" s="71"/>
      <c r="P12" s="71"/>
      <c r="Q12" s="71"/>
      <c r="R12" s="71"/>
      <c r="S12" s="71"/>
      <c r="T12" s="71"/>
      <c r="U12" s="71"/>
    </row>
    <row r="13" spans="1:21" x14ac:dyDescent="0.25">
      <c r="A13" s="91"/>
      <c r="B13" s="91"/>
      <c r="C13" s="91" t="s">
        <v>137</v>
      </c>
      <c r="D13" s="91" t="s">
        <v>143</v>
      </c>
      <c r="E13" s="71"/>
      <c r="F13" s="71"/>
      <c r="G13" s="71"/>
      <c r="H13" s="71"/>
      <c r="I13" s="71"/>
      <c r="J13" s="71"/>
      <c r="K13" s="71"/>
      <c r="L13" s="71"/>
      <c r="M13" s="71"/>
      <c r="N13" s="71"/>
      <c r="O13" s="71"/>
      <c r="P13" s="71"/>
      <c r="Q13" s="71"/>
      <c r="R13" s="71"/>
      <c r="S13" s="71"/>
      <c r="T13" s="71"/>
      <c r="U13" s="71"/>
    </row>
    <row r="14" spans="1:21" x14ac:dyDescent="0.25">
      <c r="A14" s="91"/>
      <c r="B14" s="91"/>
      <c r="C14" s="91" t="s">
        <v>139</v>
      </c>
      <c r="D14" s="91" t="s">
        <v>144</v>
      </c>
      <c r="E14" s="71"/>
      <c r="F14" s="71"/>
      <c r="G14" s="71"/>
      <c r="H14" s="71"/>
      <c r="I14" s="71"/>
      <c r="J14" s="71"/>
      <c r="K14" s="71"/>
      <c r="L14" s="71"/>
      <c r="M14" s="71"/>
      <c r="N14" s="71"/>
      <c r="O14" s="71"/>
      <c r="P14" s="71"/>
      <c r="Q14" s="71"/>
      <c r="R14" s="71"/>
      <c r="S14" s="71"/>
      <c r="T14" s="71"/>
      <c r="U14" s="71"/>
    </row>
    <row r="15" spans="1:21" x14ac:dyDescent="0.25">
      <c r="A15" s="91"/>
      <c r="B15" s="91"/>
      <c r="C15" s="91" t="s">
        <v>140</v>
      </c>
      <c r="D15" s="91" t="s">
        <v>145</v>
      </c>
      <c r="E15" s="71"/>
      <c r="F15" s="71"/>
      <c r="G15" s="71"/>
      <c r="H15" s="71"/>
      <c r="I15" s="71"/>
      <c r="J15" s="71"/>
      <c r="K15" s="71"/>
      <c r="L15" s="71"/>
      <c r="M15" s="71"/>
      <c r="N15" s="71"/>
      <c r="O15" s="71"/>
      <c r="P15" s="71"/>
      <c r="Q15" s="71"/>
      <c r="R15" s="71"/>
      <c r="S15" s="71"/>
      <c r="T15" s="71"/>
      <c r="U15" s="71"/>
    </row>
    <row r="16" spans="1:21" x14ac:dyDescent="0.25">
      <c r="A16" s="91"/>
      <c r="B16" s="91"/>
      <c r="C16" s="91"/>
      <c r="D16" s="91"/>
      <c r="E16" s="71"/>
      <c r="F16" s="71"/>
      <c r="G16" s="71"/>
      <c r="H16" s="71"/>
      <c r="I16" s="71"/>
      <c r="J16" s="71"/>
      <c r="K16" s="71"/>
      <c r="L16" s="71"/>
      <c r="M16" s="71"/>
      <c r="N16" s="71"/>
      <c r="O16" s="71"/>
    </row>
    <row r="17" spans="1:15" x14ac:dyDescent="0.25">
      <c r="A17" s="91"/>
      <c r="B17" s="91"/>
      <c r="C17" s="91"/>
      <c r="D17" s="91"/>
      <c r="E17" s="71"/>
      <c r="F17" s="71"/>
      <c r="G17" s="71"/>
      <c r="H17" s="71"/>
      <c r="I17" s="71"/>
      <c r="J17" s="71"/>
      <c r="K17" s="71"/>
      <c r="L17" s="71"/>
      <c r="M17" s="71"/>
      <c r="N17" s="71"/>
      <c r="O17" s="71"/>
    </row>
    <row r="18" spans="1:15" x14ac:dyDescent="0.25">
      <c r="A18" s="91"/>
      <c r="B18" s="95"/>
      <c r="C18" s="95"/>
      <c r="D18" s="95"/>
      <c r="E18" s="71"/>
      <c r="F18" s="71"/>
      <c r="G18" s="71"/>
      <c r="H18" s="71"/>
      <c r="I18" s="71"/>
      <c r="J18" s="71"/>
      <c r="K18" s="71"/>
      <c r="L18" s="71"/>
      <c r="M18" s="71"/>
      <c r="N18" s="71"/>
      <c r="O18" s="71"/>
    </row>
    <row r="19" spans="1:15" x14ac:dyDescent="0.25">
      <c r="A19" s="91"/>
      <c r="B19" s="95"/>
      <c r="C19" s="95"/>
      <c r="D19" s="95"/>
      <c r="E19" s="71"/>
      <c r="F19" s="71"/>
      <c r="G19" s="71"/>
      <c r="H19" s="71"/>
      <c r="I19" s="71"/>
      <c r="J19" s="71"/>
      <c r="K19" s="71"/>
      <c r="L19" s="71"/>
      <c r="M19" s="71"/>
      <c r="N19" s="71"/>
      <c r="O19" s="71"/>
    </row>
    <row r="20" spans="1:15" x14ac:dyDescent="0.25">
      <c r="A20" s="91"/>
      <c r="B20" s="95"/>
      <c r="C20" s="95"/>
      <c r="D20" s="95"/>
      <c r="E20" s="71"/>
      <c r="F20" s="71"/>
      <c r="G20" s="71"/>
      <c r="H20" s="71"/>
      <c r="I20" s="71"/>
      <c r="J20" s="71"/>
      <c r="K20" s="71"/>
      <c r="L20" s="71"/>
      <c r="M20" s="71"/>
      <c r="N20" s="71"/>
      <c r="O20" s="71"/>
    </row>
    <row r="21" spans="1:15" x14ac:dyDescent="0.25">
      <c r="A21" s="91"/>
      <c r="B21" s="95"/>
      <c r="C21" s="95"/>
      <c r="D21" s="95"/>
      <c r="E21" s="71"/>
      <c r="F21" s="71"/>
      <c r="G21" s="71"/>
      <c r="H21" s="71"/>
      <c r="I21" s="71"/>
      <c r="J21" s="71"/>
      <c r="K21" s="71"/>
      <c r="L21" s="71"/>
      <c r="M21" s="71"/>
      <c r="N21" s="71"/>
      <c r="O21" s="71"/>
    </row>
    <row r="22" spans="1:15" ht="20.25" x14ac:dyDescent="0.25">
      <c r="A22" s="91"/>
      <c r="B22" s="91"/>
      <c r="C22" s="93"/>
      <c r="D22" s="93"/>
      <c r="E22" s="71"/>
      <c r="F22" s="71"/>
      <c r="G22" s="71"/>
      <c r="H22" s="71"/>
      <c r="I22" s="71"/>
      <c r="J22" s="71"/>
      <c r="K22" s="71"/>
      <c r="L22" s="71"/>
      <c r="M22" s="71"/>
      <c r="N22" s="71"/>
      <c r="O22" s="71"/>
    </row>
    <row r="23" spans="1:15" ht="20.25" x14ac:dyDescent="0.25">
      <c r="A23" s="91"/>
      <c r="B23" s="91"/>
      <c r="C23" s="93"/>
      <c r="D23" s="93"/>
      <c r="E23" s="71"/>
      <c r="F23" s="71"/>
      <c r="G23" s="71"/>
      <c r="H23" s="71"/>
      <c r="I23" s="71"/>
      <c r="J23" s="71"/>
      <c r="K23" s="71"/>
      <c r="L23" s="71"/>
      <c r="M23" s="71"/>
      <c r="N23" s="71"/>
      <c r="O23" s="71"/>
    </row>
    <row r="24" spans="1:15" ht="20.25" x14ac:dyDescent="0.25">
      <c r="A24" s="91"/>
      <c r="B24" s="91"/>
      <c r="C24" s="93"/>
      <c r="D24" s="93"/>
      <c r="E24" s="71"/>
      <c r="F24" s="71"/>
      <c r="G24" s="71"/>
      <c r="H24" s="71"/>
      <c r="I24" s="71"/>
      <c r="J24" s="71"/>
      <c r="K24" s="71"/>
      <c r="L24" s="71"/>
      <c r="M24" s="71"/>
      <c r="N24" s="71"/>
      <c r="O24" s="71"/>
    </row>
    <row r="25" spans="1:15" ht="20.25" x14ac:dyDescent="0.25">
      <c r="A25" s="91"/>
      <c r="B25" s="91"/>
      <c r="C25" s="93"/>
      <c r="D25" s="93"/>
      <c r="E25" s="71"/>
      <c r="F25" s="71"/>
      <c r="G25" s="71"/>
      <c r="H25" s="71"/>
      <c r="I25" s="71"/>
      <c r="J25" s="71"/>
      <c r="K25" s="71"/>
      <c r="L25" s="71"/>
      <c r="M25" s="71"/>
      <c r="N25" s="71"/>
      <c r="O25" s="71"/>
    </row>
    <row r="26" spans="1:15" ht="20.25" x14ac:dyDescent="0.25">
      <c r="A26" s="91"/>
      <c r="B26" s="91"/>
      <c r="C26" s="93"/>
      <c r="D26" s="93"/>
      <c r="E26" s="71"/>
      <c r="F26" s="71"/>
      <c r="G26" s="71"/>
      <c r="H26" s="71"/>
      <c r="I26" s="71"/>
      <c r="J26" s="71"/>
      <c r="K26" s="71"/>
      <c r="L26" s="71"/>
      <c r="M26" s="71"/>
      <c r="N26" s="71"/>
      <c r="O26" s="71"/>
    </row>
    <row r="27" spans="1:15" ht="20.25" x14ac:dyDescent="0.25">
      <c r="A27" s="91"/>
      <c r="B27" s="91"/>
      <c r="C27" s="93"/>
      <c r="D27" s="93"/>
      <c r="E27" s="71"/>
      <c r="F27" s="71"/>
      <c r="G27" s="71"/>
      <c r="H27" s="71"/>
      <c r="I27" s="71"/>
      <c r="J27" s="71"/>
      <c r="K27" s="71"/>
      <c r="L27" s="71"/>
      <c r="M27" s="71"/>
      <c r="N27" s="71"/>
      <c r="O27" s="71"/>
    </row>
    <row r="28" spans="1:15" ht="20.25" x14ac:dyDescent="0.25">
      <c r="A28" s="91"/>
      <c r="B28" s="91"/>
      <c r="C28" s="93"/>
      <c r="D28" s="93"/>
      <c r="E28" s="71"/>
      <c r="F28" s="71"/>
      <c r="G28" s="71"/>
      <c r="H28" s="71"/>
      <c r="I28" s="71"/>
      <c r="J28" s="71"/>
      <c r="K28" s="71"/>
      <c r="L28" s="71"/>
      <c r="M28" s="71"/>
      <c r="N28" s="71"/>
      <c r="O28" s="71"/>
    </row>
    <row r="29" spans="1:15" ht="20.25" x14ac:dyDescent="0.25">
      <c r="A29" s="91"/>
      <c r="B29" s="91"/>
      <c r="C29" s="93"/>
      <c r="D29" s="93"/>
      <c r="E29" s="71"/>
      <c r="F29" s="71"/>
      <c r="G29" s="71"/>
      <c r="H29" s="71"/>
      <c r="I29" s="71"/>
      <c r="J29" s="71"/>
      <c r="K29" s="71"/>
      <c r="L29" s="71"/>
      <c r="M29" s="71"/>
      <c r="N29" s="71"/>
      <c r="O29" s="71"/>
    </row>
    <row r="30" spans="1:15" ht="20.25" x14ac:dyDescent="0.25">
      <c r="A30" s="91"/>
      <c r="B30" s="91"/>
      <c r="C30" s="93"/>
      <c r="D30" s="93"/>
      <c r="E30" s="71"/>
      <c r="F30" s="71"/>
      <c r="G30" s="71"/>
      <c r="H30" s="71"/>
      <c r="I30" s="71"/>
      <c r="J30" s="71"/>
      <c r="K30" s="71"/>
      <c r="L30" s="71"/>
      <c r="M30" s="71"/>
      <c r="N30" s="71"/>
      <c r="O30" s="71"/>
    </row>
    <row r="31" spans="1:15" ht="20.25" x14ac:dyDescent="0.25">
      <c r="A31" s="91"/>
      <c r="B31" s="91"/>
      <c r="C31" s="93"/>
      <c r="D31" s="93"/>
      <c r="E31" s="71"/>
      <c r="F31" s="71"/>
      <c r="G31" s="71"/>
      <c r="H31" s="71"/>
      <c r="I31" s="71"/>
      <c r="J31" s="71"/>
      <c r="K31" s="71"/>
      <c r="L31" s="71"/>
      <c r="M31" s="71"/>
      <c r="N31" s="71"/>
      <c r="O31" s="71"/>
    </row>
    <row r="32" spans="1:15" ht="20.25" x14ac:dyDescent="0.25">
      <c r="A32" s="91"/>
      <c r="B32" s="91"/>
      <c r="C32" s="93"/>
      <c r="D32" s="93"/>
      <c r="E32" s="71"/>
      <c r="F32" s="71"/>
      <c r="G32" s="71"/>
      <c r="H32" s="71"/>
      <c r="I32" s="71"/>
      <c r="J32" s="71"/>
      <c r="K32" s="71"/>
      <c r="L32" s="71"/>
      <c r="M32" s="71"/>
      <c r="N32" s="71"/>
      <c r="O32" s="71"/>
    </row>
    <row r="33" spans="1:15" ht="20.25" x14ac:dyDescent="0.25">
      <c r="A33" s="91"/>
      <c r="B33" s="91"/>
      <c r="C33" s="93"/>
      <c r="D33" s="93"/>
      <c r="E33" s="71"/>
      <c r="F33" s="71"/>
      <c r="G33" s="71"/>
      <c r="H33" s="71"/>
      <c r="I33" s="71"/>
      <c r="J33" s="71"/>
      <c r="K33" s="71"/>
      <c r="L33" s="71"/>
      <c r="M33" s="71"/>
      <c r="N33" s="71"/>
      <c r="O33" s="71"/>
    </row>
    <row r="34" spans="1:15" ht="20.25" x14ac:dyDescent="0.25">
      <c r="A34" s="91"/>
      <c r="B34" s="91"/>
      <c r="C34" s="93"/>
      <c r="D34" s="93"/>
      <c r="E34" s="71"/>
      <c r="F34" s="71"/>
      <c r="G34" s="71"/>
      <c r="H34" s="71"/>
      <c r="I34" s="71"/>
      <c r="J34" s="71"/>
      <c r="K34" s="71"/>
      <c r="L34" s="71"/>
      <c r="M34" s="71"/>
      <c r="N34" s="71"/>
      <c r="O34" s="71"/>
    </row>
    <row r="35" spans="1:15" ht="20.25" x14ac:dyDescent="0.25">
      <c r="A35" s="91"/>
      <c r="B35" s="91"/>
      <c r="C35" s="93"/>
      <c r="D35" s="93"/>
      <c r="E35" s="71"/>
      <c r="F35" s="71"/>
      <c r="G35" s="71"/>
      <c r="H35" s="71"/>
      <c r="I35" s="71"/>
      <c r="J35" s="71"/>
      <c r="K35" s="71"/>
      <c r="L35" s="71"/>
      <c r="M35" s="71"/>
      <c r="N35" s="71"/>
      <c r="O35" s="71"/>
    </row>
    <row r="36" spans="1:15" ht="20.25" x14ac:dyDescent="0.25">
      <c r="A36" s="91"/>
      <c r="B36" s="91"/>
      <c r="C36" s="93"/>
      <c r="D36" s="93"/>
      <c r="E36" s="71"/>
      <c r="F36" s="71"/>
      <c r="G36" s="71"/>
      <c r="H36" s="71"/>
      <c r="I36" s="71"/>
      <c r="J36" s="71"/>
      <c r="K36" s="71"/>
      <c r="L36" s="71"/>
      <c r="M36" s="71"/>
      <c r="N36" s="71"/>
      <c r="O36" s="71"/>
    </row>
    <row r="37" spans="1:15" ht="20.25" x14ac:dyDescent="0.25">
      <c r="A37" s="91"/>
      <c r="B37" s="91"/>
      <c r="C37" s="93"/>
      <c r="D37" s="93"/>
      <c r="E37" s="71"/>
      <c r="F37" s="71"/>
      <c r="G37" s="71"/>
      <c r="H37" s="71"/>
      <c r="I37" s="71"/>
      <c r="J37" s="71"/>
      <c r="K37" s="71"/>
      <c r="L37" s="71"/>
      <c r="M37" s="71"/>
      <c r="N37" s="71"/>
      <c r="O37" s="71"/>
    </row>
    <row r="38" spans="1:15" ht="20.25" x14ac:dyDescent="0.25">
      <c r="A38" s="91"/>
      <c r="B38" s="91"/>
      <c r="C38" s="93"/>
      <c r="D38" s="93"/>
      <c r="E38" s="71"/>
      <c r="F38" s="71"/>
      <c r="G38" s="71"/>
      <c r="H38" s="71"/>
      <c r="I38" s="71"/>
      <c r="J38" s="71"/>
      <c r="K38" s="71"/>
      <c r="L38" s="71"/>
      <c r="M38" s="71"/>
      <c r="N38" s="71"/>
      <c r="O38" s="71"/>
    </row>
    <row r="39" spans="1:15" ht="20.25" x14ac:dyDescent="0.25">
      <c r="A39" s="91"/>
      <c r="B39" s="91"/>
      <c r="C39" s="93"/>
      <c r="D39" s="93"/>
      <c r="E39" s="71"/>
      <c r="F39" s="71"/>
      <c r="G39" s="71"/>
      <c r="H39" s="71"/>
      <c r="I39" s="71"/>
      <c r="J39" s="71"/>
      <c r="K39" s="71"/>
      <c r="L39" s="71"/>
      <c r="M39" s="71"/>
      <c r="N39" s="71"/>
      <c r="O39" s="71"/>
    </row>
    <row r="40" spans="1:15" ht="20.25" x14ac:dyDescent="0.25">
      <c r="A40" s="91"/>
      <c r="B40" s="91"/>
      <c r="C40" s="93"/>
      <c r="D40" s="93"/>
      <c r="E40" s="71"/>
      <c r="F40" s="71"/>
      <c r="G40" s="71"/>
      <c r="H40" s="71"/>
      <c r="I40" s="71"/>
      <c r="J40" s="71"/>
      <c r="K40" s="71"/>
      <c r="L40" s="71"/>
      <c r="M40" s="71"/>
      <c r="N40" s="71"/>
      <c r="O40" s="71"/>
    </row>
    <row r="41" spans="1:15" ht="20.25" x14ac:dyDescent="0.25">
      <c r="A41" s="91"/>
      <c r="B41" s="91"/>
      <c r="C41" s="93"/>
      <c r="D41" s="93"/>
      <c r="E41" s="71"/>
      <c r="F41" s="71"/>
      <c r="G41" s="71"/>
      <c r="H41" s="71"/>
      <c r="I41" s="71"/>
      <c r="J41" s="71"/>
      <c r="K41" s="71"/>
      <c r="L41" s="71"/>
      <c r="M41" s="71"/>
      <c r="N41" s="71"/>
      <c r="O41" s="71"/>
    </row>
    <row r="42" spans="1:15" ht="20.25" x14ac:dyDescent="0.25">
      <c r="A42" s="91"/>
      <c r="B42" s="91"/>
      <c r="C42" s="93"/>
      <c r="D42" s="93"/>
      <c r="E42" s="71"/>
      <c r="F42" s="71"/>
      <c r="G42" s="71"/>
      <c r="H42" s="71"/>
      <c r="I42" s="71"/>
      <c r="J42" s="71"/>
      <c r="K42" s="71"/>
      <c r="L42" s="71"/>
      <c r="M42" s="71"/>
      <c r="N42" s="71"/>
      <c r="O42" s="71"/>
    </row>
    <row r="43" spans="1:15" ht="20.25" x14ac:dyDescent="0.25">
      <c r="A43" s="91"/>
      <c r="B43" s="91"/>
      <c r="C43" s="93"/>
      <c r="D43" s="93"/>
      <c r="E43" s="71"/>
      <c r="F43" s="71"/>
      <c r="G43" s="71"/>
      <c r="H43" s="71"/>
      <c r="I43" s="71"/>
      <c r="J43" s="71"/>
      <c r="K43" s="71"/>
      <c r="L43" s="71"/>
      <c r="M43" s="71"/>
      <c r="N43" s="71"/>
      <c r="O43" s="71"/>
    </row>
    <row r="44" spans="1:15" ht="20.25" x14ac:dyDescent="0.25">
      <c r="A44" s="91"/>
      <c r="B44" s="91"/>
      <c r="C44" s="93"/>
      <c r="D44" s="93"/>
      <c r="E44" s="71"/>
      <c r="F44" s="71"/>
      <c r="G44" s="71"/>
      <c r="H44" s="71"/>
      <c r="I44" s="71"/>
      <c r="J44" s="71"/>
      <c r="K44" s="71"/>
      <c r="L44" s="71"/>
      <c r="M44" s="71"/>
      <c r="N44" s="71"/>
      <c r="O44" s="71"/>
    </row>
    <row r="45" spans="1:15" ht="20.25" x14ac:dyDescent="0.25">
      <c r="A45" s="91"/>
      <c r="B45" s="91"/>
      <c r="C45" s="93"/>
      <c r="D45" s="93"/>
      <c r="E45" s="71"/>
      <c r="F45" s="71"/>
      <c r="G45" s="71"/>
      <c r="H45" s="71"/>
      <c r="I45" s="71"/>
      <c r="J45" s="71"/>
      <c r="K45" s="71"/>
      <c r="L45" s="71"/>
      <c r="M45" s="71"/>
      <c r="N45" s="71"/>
      <c r="O45" s="71"/>
    </row>
    <row r="46" spans="1:15" ht="20.25" x14ac:dyDescent="0.25">
      <c r="A46" s="91"/>
      <c r="B46" s="91"/>
      <c r="C46" s="93"/>
      <c r="D46" s="93"/>
      <c r="E46" s="71"/>
      <c r="F46" s="71"/>
      <c r="G46" s="71"/>
      <c r="H46" s="71"/>
      <c r="I46" s="71"/>
      <c r="J46" s="71"/>
      <c r="K46" s="71"/>
      <c r="L46" s="71"/>
      <c r="M46" s="71"/>
      <c r="N46" s="71"/>
      <c r="O46" s="71"/>
    </row>
    <row r="47" spans="1:15" ht="20.25" x14ac:dyDescent="0.25">
      <c r="A47" s="91"/>
      <c r="B47" s="91"/>
      <c r="C47" s="93"/>
      <c r="D47" s="93"/>
      <c r="E47" s="71"/>
      <c r="F47" s="71"/>
      <c r="G47" s="71"/>
      <c r="H47" s="71"/>
      <c r="I47" s="71"/>
      <c r="J47" s="71"/>
      <c r="K47" s="71"/>
      <c r="L47" s="71"/>
      <c r="M47" s="71"/>
      <c r="N47" s="71"/>
      <c r="O47" s="71"/>
    </row>
    <row r="48" spans="1:15" ht="20.25" x14ac:dyDescent="0.25">
      <c r="A48" s="91"/>
      <c r="B48" s="91"/>
      <c r="C48" s="93"/>
      <c r="D48" s="93"/>
      <c r="E48" s="71"/>
      <c r="F48" s="71"/>
      <c r="G48" s="71"/>
      <c r="H48" s="71"/>
      <c r="I48" s="71"/>
      <c r="J48" s="71"/>
      <c r="K48" s="71"/>
      <c r="L48" s="71"/>
      <c r="M48" s="71"/>
      <c r="N48" s="71"/>
      <c r="O48" s="71"/>
    </row>
    <row r="49" spans="1:15" ht="20.25" x14ac:dyDescent="0.25">
      <c r="A49" s="91"/>
      <c r="B49" s="91"/>
      <c r="C49" s="93"/>
      <c r="D49" s="93"/>
      <c r="E49" s="71"/>
      <c r="F49" s="71"/>
      <c r="G49" s="71"/>
      <c r="H49" s="71"/>
      <c r="I49" s="71"/>
      <c r="J49" s="71"/>
      <c r="K49" s="71"/>
      <c r="L49" s="71"/>
      <c r="M49" s="71"/>
      <c r="N49" s="71"/>
      <c r="O49" s="71"/>
    </row>
    <row r="50" spans="1:15" ht="20.25" x14ac:dyDescent="0.25">
      <c r="A50" s="91"/>
      <c r="B50" s="91"/>
      <c r="C50" s="93"/>
      <c r="D50" s="93"/>
      <c r="E50" s="71"/>
      <c r="F50" s="71"/>
      <c r="G50" s="71"/>
      <c r="H50" s="71"/>
      <c r="I50" s="71"/>
      <c r="J50" s="71"/>
      <c r="K50" s="71"/>
      <c r="L50" s="71"/>
      <c r="M50" s="71"/>
      <c r="N50" s="71"/>
      <c r="O50" s="71"/>
    </row>
    <row r="51" spans="1:15" ht="20.25" x14ac:dyDescent="0.25">
      <c r="A51" s="91"/>
      <c r="B51" s="91"/>
      <c r="C51" s="93"/>
      <c r="D51" s="93"/>
      <c r="E51" s="71"/>
      <c r="F51" s="71"/>
      <c r="G51" s="71"/>
      <c r="H51" s="71"/>
      <c r="I51" s="71"/>
      <c r="J51" s="71"/>
      <c r="K51" s="71"/>
      <c r="L51" s="71"/>
      <c r="M51" s="71"/>
      <c r="N51" s="71"/>
      <c r="O51" s="71"/>
    </row>
    <row r="52" spans="1:15" ht="20.25" x14ac:dyDescent="0.25">
      <c r="A52" s="91"/>
      <c r="B52" s="17"/>
      <c r="C52" s="22"/>
      <c r="D52" s="22"/>
    </row>
    <row r="53" spans="1:15" ht="20.25" x14ac:dyDescent="0.25">
      <c r="A53" s="91"/>
      <c r="B53" s="17"/>
      <c r="C53" s="22"/>
      <c r="D53" s="22"/>
    </row>
    <row r="54" spans="1:15" ht="20.25" x14ac:dyDescent="0.25">
      <c r="A54" s="91"/>
      <c r="B54" s="17"/>
      <c r="C54" s="22"/>
      <c r="D54" s="22"/>
    </row>
    <row r="55" spans="1:15" ht="20.25" x14ac:dyDescent="0.25">
      <c r="A55" s="91"/>
      <c r="B55" s="17"/>
      <c r="C55" s="22"/>
      <c r="D55" s="22"/>
    </row>
    <row r="56" spans="1:15" ht="20.25" x14ac:dyDescent="0.25">
      <c r="A56" s="91"/>
      <c r="B56" s="17"/>
      <c r="C56" s="22"/>
      <c r="D56" s="22"/>
    </row>
    <row r="57" spans="1:15" ht="20.25" x14ac:dyDescent="0.25">
      <c r="A57" s="91"/>
      <c r="B57" s="17"/>
      <c r="C57" s="22"/>
      <c r="D57" s="22"/>
    </row>
    <row r="58" spans="1:15" ht="20.25" x14ac:dyDescent="0.25">
      <c r="A58" s="91"/>
      <c r="B58" s="17"/>
      <c r="C58" s="22"/>
      <c r="D58" s="22"/>
    </row>
    <row r="59" spans="1:15" ht="20.25" x14ac:dyDescent="0.25">
      <c r="A59" s="91"/>
      <c r="B59" s="17"/>
      <c r="C59" s="22"/>
      <c r="D59" s="22"/>
    </row>
    <row r="60" spans="1:15" ht="20.25" x14ac:dyDescent="0.25">
      <c r="A60" s="91"/>
      <c r="B60" s="17"/>
      <c r="C60" s="22"/>
      <c r="D60" s="22"/>
    </row>
    <row r="61" spans="1:15" ht="20.25" x14ac:dyDescent="0.25">
      <c r="A61" s="91"/>
      <c r="B61" s="17"/>
      <c r="C61" s="22"/>
      <c r="D61" s="22"/>
    </row>
    <row r="62" spans="1:15" ht="20.25" x14ac:dyDescent="0.25">
      <c r="A62" s="91"/>
      <c r="B62" s="17"/>
      <c r="C62" s="22"/>
      <c r="D62" s="22"/>
    </row>
    <row r="63" spans="1:15" ht="20.25" x14ac:dyDescent="0.25">
      <c r="A63" s="91"/>
      <c r="B63" s="17"/>
      <c r="C63" s="22"/>
      <c r="D63" s="22"/>
    </row>
    <row r="64" spans="1:15" ht="20.25" x14ac:dyDescent="0.25">
      <c r="A64" s="91"/>
      <c r="B64" s="17"/>
      <c r="C64" s="22"/>
      <c r="D64" s="22"/>
    </row>
    <row r="65" spans="1:4" ht="20.25" x14ac:dyDescent="0.25">
      <c r="A65" s="91"/>
      <c r="B65" s="17"/>
      <c r="C65" s="22"/>
      <c r="D65" s="22"/>
    </row>
    <row r="66" spans="1:4" ht="20.25" x14ac:dyDescent="0.25">
      <c r="A66" s="91"/>
      <c r="B66" s="17"/>
      <c r="C66" s="22"/>
      <c r="D66" s="22"/>
    </row>
    <row r="67" spans="1:4" ht="20.25" x14ac:dyDescent="0.25">
      <c r="A67" s="91"/>
      <c r="B67" s="17"/>
      <c r="C67" s="22"/>
      <c r="D67" s="22"/>
    </row>
    <row r="68" spans="1:4" ht="20.25" x14ac:dyDescent="0.25">
      <c r="A68" s="91"/>
      <c r="B68" s="17"/>
      <c r="C68" s="22"/>
      <c r="D68" s="22"/>
    </row>
    <row r="69" spans="1:4" ht="20.25" x14ac:dyDescent="0.25">
      <c r="A69" s="91"/>
      <c r="B69" s="17"/>
      <c r="C69" s="22"/>
      <c r="D69" s="22"/>
    </row>
    <row r="70" spans="1:4" ht="20.25" x14ac:dyDescent="0.25">
      <c r="A70" s="91"/>
      <c r="B70" s="17"/>
      <c r="C70" s="22"/>
      <c r="D70" s="22"/>
    </row>
    <row r="71" spans="1:4" ht="20.25" x14ac:dyDescent="0.25">
      <c r="A71" s="91"/>
      <c r="B71" s="17"/>
      <c r="C71" s="22"/>
      <c r="D71" s="22"/>
    </row>
    <row r="72" spans="1:4" ht="20.25" x14ac:dyDescent="0.25">
      <c r="A72" s="91"/>
      <c r="B72" s="17"/>
      <c r="C72" s="22"/>
      <c r="D72" s="22"/>
    </row>
    <row r="73" spans="1:4" ht="20.25" x14ac:dyDescent="0.25">
      <c r="A73" s="91"/>
      <c r="B73" s="17"/>
      <c r="C73" s="22"/>
      <c r="D73" s="22"/>
    </row>
    <row r="74" spans="1:4" ht="20.25" x14ac:dyDescent="0.25">
      <c r="A74" s="91"/>
      <c r="B74" s="17"/>
      <c r="C74" s="22"/>
      <c r="D74" s="22"/>
    </row>
    <row r="75" spans="1:4" ht="20.25" x14ac:dyDescent="0.25">
      <c r="A75" s="91"/>
      <c r="B75" s="17"/>
      <c r="C75" s="22"/>
      <c r="D75" s="22"/>
    </row>
    <row r="76" spans="1:4" ht="20.25" x14ac:dyDescent="0.25">
      <c r="A76" s="91"/>
      <c r="B76" s="17"/>
      <c r="C76" s="22"/>
      <c r="D76" s="22"/>
    </row>
    <row r="77" spans="1:4" ht="20.25" x14ac:dyDescent="0.25">
      <c r="A77" s="91"/>
      <c r="B77" s="17"/>
      <c r="C77" s="22"/>
      <c r="D77" s="22"/>
    </row>
    <row r="78" spans="1:4" ht="20.25" x14ac:dyDescent="0.25">
      <c r="A78" s="91"/>
      <c r="B78" s="17"/>
      <c r="C78" s="22"/>
      <c r="D78" s="22"/>
    </row>
    <row r="79" spans="1:4" ht="20.25" x14ac:dyDescent="0.25">
      <c r="A79" s="91"/>
      <c r="B79" s="17"/>
      <c r="C79" s="22"/>
      <c r="D79" s="22"/>
    </row>
    <row r="80" spans="1:4" ht="20.25" x14ac:dyDescent="0.25">
      <c r="A80" s="91"/>
      <c r="B80" s="17"/>
      <c r="C80" s="22"/>
      <c r="D80" s="22"/>
    </row>
    <row r="81" spans="1:4" ht="20.25" x14ac:dyDescent="0.25">
      <c r="A81" s="91"/>
      <c r="B81" s="17"/>
      <c r="C81" s="22"/>
      <c r="D81" s="22"/>
    </row>
    <row r="82" spans="1:4" ht="20.25" x14ac:dyDescent="0.25">
      <c r="A82" s="91"/>
      <c r="B82" s="17"/>
      <c r="C82" s="22"/>
      <c r="D82" s="22"/>
    </row>
    <row r="83" spans="1:4" ht="20.25" x14ac:dyDescent="0.25">
      <c r="A83" s="91"/>
      <c r="B83" s="17"/>
      <c r="C83" s="22"/>
      <c r="D83" s="22"/>
    </row>
    <row r="84" spans="1:4" ht="20.25" x14ac:dyDescent="0.25">
      <c r="A84" s="91"/>
      <c r="B84" s="17"/>
      <c r="C84" s="22"/>
      <c r="D84" s="22"/>
    </row>
    <row r="85" spans="1:4" ht="20.25" x14ac:dyDescent="0.25">
      <c r="A85" s="91"/>
      <c r="B85" s="17"/>
      <c r="C85" s="22"/>
      <c r="D85" s="22"/>
    </row>
    <row r="86" spans="1:4" ht="20.25" x14ac:dyDescent="0.25">
      <c r="A86" s="91"/>
      <c r="B86" s="17"/>
      <c r="C86" s="22"/>
      <c r="D86" s="22"/>
    </row>
    <row r="87" spans="1:4" ht="20.25" x14ac:dyDescent="0.25">
      <c r="A87" s="91"/>
      <c r="B87" s="17"/>
      <c r="C87" s="22"/>
      <c r="D87" s="22"/>
    </row>
    <row r="88" spans="1:4" ht="20.25" x14ac:dyDescent="0.25">
      <c r="A88" s="91"/>
      <c r="B88" s="17"/>
      <c r="C88" s="22"/>
      <c r="D88" s="22"/>
    </row>
    <row r="89" spans="1:4" ht="20.25" x14ac:dyDescent="0.25">
      <c r="A89" s="91"/>
      <c r="B89" s="17"/>
      <c r="C89" s="22"/>
      <c r="D89" s="22"/>
    </row>
    <row r="90" spans="1:4" ht="20.25" x14ac:dyDescent="0.25">
      <c r="A90" s="91"/>
      <c r="B90" s="17"/>
      <c r="C90" s="22"/>
      <c r="D90" s="22"/>
    </row>
    <row r="91" spans="1:4" ht="20.25" x14ac:dyDescent="0.25">
      <c r="A91" s="91"/>
      <c r="B91" s="17"/>
      <c r="C91" s="22"/>
      <c r="D91" s="22"/>
    </row>
    <row r="92" spans="1:4" ht="20.25" x14ac:dyDescent="0.25">
      <c r="A92" s="91"/>
      <c r="B92" s="17"/>
      <c r="C92" s="22"/>
      <c r="D92" s="22"/>
    </row>
    <row r="93" spans="1:4" ht="20.25" x14ac:dyDescent="0.25">
      <c r="A93" s="91"/>
      <c r="B93" s="17"/>
      <c r="C93" s="22"/>
      <c r="D93" s="22"/>
    </row>
    <row r="94" spans="1:4" ht="20.25" x14ac:dyDescent="0.25">
      <c r="A94" s="91"/>
      <c r="B94" s="17"/>
      <c r="C94" s="22"/>
      <c r="D94" s="22"/>
    </row>
    <row r="95" spans="1:4" ht="20.25" x14ac:dyDescent="0.25">
      <c r="A95" s="91"/>
      <c r="B95" s="17"/>
      <c r="C95" s="22"/>
      <c r="D95" s="22"/>
    </row>
    <row r="96" spans="1:4" ht="20.25" x14ac:dyDescent="0.25">
      <c r="A96" s="91"/>
      <c r="B96" s="17"/>
      <c r="C96" s="22"/>
      <c r="D96" s="22"/>
    </row>
    <row r="97" spans="1:4" ht="20.25" x14ac:dyDescent="0.25">
      <c r="A97" s="91"/>
      <c r="B97" s="17"/>
      <c r="C97" s="22"/>
      <c r="D97" s="22"/>
    </row>
    <row r="98" spans="1:4" ht="20.25" x14ac:dyDescent="0.25">
      <c r="A98" s="91"/>
      <c r="B98" s="17"/>
      <c r="C98" s="22"/>
      <c r="D98" s="22"/>
    </row>
    <row r="99" spans="1:4" ht="20.25" x14ac:dyDescent="0.25">
      <c r="A99" s="91"/>
      <c r="B99" s="17"/>
      <c r="C99" s="22"/>
      <c r="D99" s="22"/>
    </row>
    <row r="100" spans="1:4" ht="20.25" x14ac:dyDescent="0.25">
      <c r="A100" s="91"/>
      <c r="B100" s="17"/>
      <c r="C100" s="22"/>
      <c r="D100" s="22"/>
    </row>
    <row r="101" spans="1:4" ht="20.25" x14ac:dyDescent="0.25">
      <c r="A101" s="91"/>
      <c r="B101" s="17"/>
      <c r="C101" s="22"/>
      <c r="D101" s="22"/>
    </row>
    <row r="102" spans="1:4" ht="20.25" x14ac:dyDescent="0.25">
      <c r="A102" s="91"/>
      <c r="B102" s="17"/>
      <c r="C102" s="22"/>
      <c r="D102" s="22"/>
    </row>
    <row r="103" spans="1:4" ht="20.25" x14ac:dyDescent="0.25">
      <c r="A103" s="91"/>
      <c r="B103" s="17"/>
      <c r="C103" s="22"/>
      <c r="D103" s="22"/>
    </row>
    <row r="104" spans="1:4" ht="20.25" x14ac:dyDescent="0.25">
      <c r="A104" s="91"/>
      <c r="B104" s="17"/>
      <c r="C104" s="22"/>
      <c r="D104" s="22"/>
    </row>
    <row r="105" spans="1:4" ht="20.25" x14ac:dyDescent="0.25">
      <c r="A105" s="91"/>
      <c r="B105" s="17"/>
      <c r="C105" s="22"/>
      <c r="D105" s="22"/>
    </row>
    <row r="106" spans="1:4" ht="20.25" x14ac:dyDescent="0.25">
      <c r="A106" s="91"/>
      <c r="B106" s="17"/>
      <c r="C106" s="22"/>
      <c r="D106" s="22"/>
    </row>
    <row r="107" spans="1:4" ht="20.25" x14ac:dyDescent="0.25">
      <c r="A107" s="91"/>
      <c r="B107" s="17"/>
      <c r="C107" s="22"/>
      <c r="D107" s="22"/>
    </row>
    <row r="108" spans="1:4" ht="20.25" x14ac:dyDescent="0.25">
      <c r="A108" s="91"/>
      <c r="B108" s="17"/>
      <c r="C108" s="22"/>
      <c r="D108" s="22"/>
    </row>
    <row r="109" spans="1:4" ht="20.25" x14ac:dyDescent="0.25">
      <c r="A109" s="91"/>
      <c r="B109" s="17"/>
      <c r="C109" s="22"/>
      <c r="D109" s="22"/>
    </row>
    <row r="110" spans="1:4" ht="20.25" x14ac:dyDescent="0.25">
      <c r="A110" s="91"/>
      <c r="B110" s="17"/>
      <c r="C110" s="22"/>
      <c r="D110" s="22"/>
    </row>
    <row r="111" spans="1:4" ht="20.25" x14ac:dyDescent="0.25">
      <c r="A111" s="91"/>
      <c r="B111" s="17"/>
      <c r="C111" s="22"/>
      <c r="D111" s="22"/>
    </row>
    <row r="112" spans="1:4" ht="20.25" x14ac:dyDescent="0.25">
      <c r="A112" s="91"/>
      <c r="B112" s="17"/>
      <c r="C112" s="22"/>
      <c r="D112" s="22"/>
    </row>
    <row r="113" spans="1:4" ht="20.25" x14ac:dyDescent="0.25">
      <c r="A113" s="91"/>
      <c r="B113" s="17"/>
      <c r="C113" s="22"/>
      <c r="D113" s="22"/>
    </row>
    <row r="114" spans="1:4" ht="20.25" x14ac:dyDescent="0.25">
      <c r="A114" s="91"/>
      <c r="B114" s="17"/>
      <c r="C114" s="22"/>
      <c r="D114" s="22"/>
    </row>
    <row r="115" spans="1:4" ht="20.25" x14ac:dyDescent="0.25">
      <c r="A115" s="91"/>
      <c r="B115" s="17"/>
      <c r="C115" s="22"/>
      <c r="D115" s="22"/>
    </row>
    <row r="116" spans="1:4" ht="20.25" x14ac:dyDescent="0.25">
      <c r="A116" s="91"/>
      <c r="B116" s="17"/>
      <c r="C116" s="22"/>
      <c r="D116" s="22"/>
    </row>
    <row r="117" spans="1:4" ht="20.25" x14ac:dyDescent="0.25">
      <c r="A117" s="91"/>
      <c r="B117" s="17"/>
      <c r="C117" s="22"/>
      <c r="D117" s="22"/>
    </row>
    <row r="118" spans="1:4" ht="20.25" x14ac:dyDescent="0.25">
      <c r="A118" s="91"/>
      <c r="B118" s="17"/>
      <c r="C118" s="22"/>
      <c r="D118" s="22"/>
    </row>
    <row r="119" spans="1:4" ht="20.25" x14ac:dyDescent="0.25">
      <c r="A119" s="91"/>
      <c r="B119" s="17"/>
      <c r="C119" s="22"/>
      <c r="D119" s="22"/>
    </row>
    <row r="120" spans="1:4" ht="20.25" x14ac:dyDescent="0.25">
      <c r="A120" s="91"/>
      <c r="B120" s="17"/>
      <c r="C120" s="22"/>
      <c r="D120" s="22"/>
    </row>
    <row r="121" spans="1:4" ht="20.25" x14ac:dyDescent="0.25">
      <c r="A121" s="91"/>
      <c r="B121" s="17"/>
      <c r="C121" s="22"/>
      <c r="D121" s="22"/>
    </row>
    <row r="122" spans="1:4" ht="20.25" x14ac:dyDescent="0.25">
      <c r="A122" s="91"/>
      <c r="B122" s="17"/>
      <c r="C122" s="22"/>
      <c r="D122" s="22"/>
    </row>
    <row r="123" spans="1:4" ht="20.25" x14ac:dyDescent="0.25">
      <c r="A123" s="91"/>
      <c r="B123" s="17"/>
      <c r="C123" s="22"/>
      <c r="D123" s="22"/>
    </row>
    <row r="124" spans="1:4" ht="20.25" x14ac:dyDescent="0.25">
      <c r="A124" s="91"/>
      <c r="B124" s="17"/>
      <c r="C124" s="22"/>
      <c r="D124" s="22"/>
    </row>
    <row r="125" spans="1:4" ht="20.25" x14ac:dyDescent="0.25">
      <c r="A125" s="91"/>
      <c r="B125" s="17"/>
      <c r="C125" s="22"/>
      <c r="D125" s="22"/>
    </row>
    <row r="126" spans="1:4" ht="20.25" x14ac:dyDescent="0.25">
      <c r="A126" s="91"/>
      <c r="B126" s="17"/>
      <c r="C126" s="22"/>
      <c r="D126" s="22"/>
    </row>
    <row r="127" spans="1:4" ht="20.25" x14ac:dyDescent="0.25">
      <c r="A127" s="91"/>
      <c r="B127" s="17"/>
      <c r="C127" s="22"/>
      <c r="D127" s="22"/>
    </row>
    <row r="128" spans="1:4" ht="20.25" x14ac:dyDescent="0.25">
      <c r="A128" s="91"/>
      <c r="B128" s="17"/>
      <c r="C128" s="22"/>
      <c r="D128" s="22"/>
    </row>
    <row r="129" spans="1:4" ht="20.25" x14ac:dyDescent="0.25">
      <c r="A129" s="91"/>
      <c r="B129" s="17"/>
      <c r="C129" s="22"/>
      <c r="D129" s="22"/>
    </row>
    <row r="130" spans="1:4" ht="20.25" x14ac:dyDescent="0.25">
      <c r="A130" s="91"/>
      <c r="B130" s="17"/>
      <c r="C130" s="22"/>
      <c r="D130" s="22"/>
    </row>
    <row r="131" spans="1:4" ht="20.25" x14ac:dyDescent="0.25">
      <c r="A131" s="91"/>
      <c r="B131" s="17"/>
      <c r="C131" s="22"/>
      <c r="D131" s="22"/>
    </row>
    <row r="132" spans="1:4" ht="20.25" x14ac:dyDescent="0.25">
      <c r="A132" s="91"/>
      <c r="B132" s="17"/>
      <c r="C132" s="22"/>
      <c r="D132" s="22"/>
    </row>
    <row r="133" spans="1:4" ht="20.25" x14ac:dyDescent="0.25">
      <c r="A133" s="91"/>
      <c r="B133" s="17"/>
      <c r="C133" s="22"/>
      <c r="D133" s="22"/>
    </row>
    <row r="134" spans="1:4" ht="20.25" x14ac:dyDescent="0.25">
      <c r="A134" s="91"/>
      <c r="B134" s="17"/>
      <c r="C134" s="22"/>
      <c r="D134" s="22"/>
    </row>
    <row r="135" spans="1:4" ht="20.25" x14ac:dyDescent="0.25">
      <c r="A135" s="91"/>
      <c r="B135" s="17"/>
      <c r="C135" s="22"/>
      <c r="D135" s="22"/>
    </row>
    <row r="136" spans="1:4" ht="20.25" x14ac:dyDescent="0.25">
      <c r="A136" s="91"/>
      <c r="B136" s="17"/>
      <c r="C136" s="22"/>
      <c r="D136" s="22"/>
    </row>
    <row r="137" spans="1:4" ht="20.25" x14ac:dyDescent="0.25">
      <c r="A137" s="91"/>
      <c r="B137" s="17"/>
      <c r="C137" s="22"/>
      <c r="D137" s="22"/>
    </row>
    <row r="138" spans="1:4" ht="20.25" x14ac:dyDescent="0.25">
      <c r="A138" s="91"/>
      <c r="B138" s="17"/>
      <c r="C138" s="22"/>
      <c r="D138" s="22"/>
    </row>
    <row r="139" spans="1:4" ht="20.25" x14ac:dyDescent="0.25">
      <c r="A139" s="91"/>
      <c r="B139" s="17"/>
      <c r="C139" s="22"/>
      <c r="D139" s="22"/>
    </row>
    <row r="140" spans="1:4" ht="20.25" x14ac:dyDescent="0.25">
      <c r="A140" s="91"/>
      <c r="B140" s="17"/>
      <c r="C140" s="22"/>
      <c r="D140" s="22"/>
    </row>
    <row r="141" spans="1:4" ht="20.25" x14ac:dyDescent="0.25">
      <c r="A141" s="91"/>
      <c r="B141" s="17"/>
      <c r="C141" s="22"/>
      <c r="D141" s="22"/>
    </row>
    <row r="142" spans="1:4" ht="20.25" x14ac:dyDescent="0.25">
      <c r="A142" s="91"/>
      <c r="B142" s="17"/>
      <c r="C142" s="22"/>
      <c r="D142" s="22"/>
    </row>
    <row r="143" spans="1:4" ht="20.25" x14ac:dyDescent="0.25">
      <c r="A143" s="91"/>
      <c r="B143" s="17"/>
      <c r="C143" s="22"/>
      <c r="D143" s="22"/>
    </row>
    <row r="144" spans="1:4" ht="20.25" x14ac:dyDescent="0.25">
      <c r="A144" s="91"/>
      <c r="B144" s="17"/>
      <c r="C144" s="22"/>
      <c r="D144" s="22"/>
    </row>
    <row r="145" spans="1:4" ht="20.25" x14ac:dyDescent="0.25">
      <c r="A145" s="91"/>
      <c r="B145" s="17"/>
      <c r="C145" s="22"/>
      <c r="D145" s="22"/>
    </row>
    <row r="146" spans="1:4" ht="20.25" x14ac:dyDescent="0.25">
      <c r="A146" s="91"/>
      <c r="B146" s="17"/>
      <c r="C146" s="22"/>
      <c r="D146" s="22"/>
    </row>
    <row r="147" spans="1:4" ht="20.25" x14ac:dyDescent="0.25">
      <c r="A147" s="91"/>
      <c r="B147" s="17"/>
      <c r="C147" s="22"/>
      <c r="D147" s="22"/>
    </row>
    <row r="148" spans="1:4" ht="20.25" x14ac:dyDescent="0.25">
      <c r="A148" s="91"/>
      <c r="B148" s="17"/>
      <c r="C148" s="22"/>
      <c r="D148" s="22"/>
    </row>
    <row r="149" spans="1:4" ht="20.25" x14ac:dyDescent="0.25">
      <c r="A149" s="91"/>
      <c r="B149" s="17"/>
      <c r="C149" s="22"/>
      <c r="D149" s="22"/>
    </row>
    <row r="150" spans="1:4" ht="20.25" x14ac:dyDescent="0.25">
      <c r="A150" s="91"/>
      <c r="B150" s="17"/>
      <c r="C150" s="22"/>
      <c r="D150" s="22"/>
    </row>
    <row r="151" spans="1:4" ht="20.25" x14ac:dyDescent="0.25">
      <c r="A151" s="91"/>
      <c r="B151" s="17"/>
      <c r="C151" s="22"/>
      <c r="D151" s="22"/>
    </row>
    <row r="152" spans="1:4" ht="20.25" x14ac:dyDescent="0.25">
      <c r="A152" s="91"/>
      <c r="B152" s="17"/>
      <c r="C152" s="22"/>
      <c r="D152" s="22"/>
    </row>
    <row r="153" spans="1:4" ht="20.25" x14ac:dyDescent="0.25">
      <c r="A153" s="91"/>
      <c r="B153" s="17"/>
      <c r="C153" s="22"/>
      <c r="D153" s="22"/>
    </row>
    <row r="154" spans="1:4" ht="20.25" x14ac:dyDescent="0.25">
      <c r="A154" s="91"/>
      <c r="B154" s="17"/>
      <c r="C154" s="22"/>
      <c r="D154" s="22"/>
    </row>
    <row r="155" spans="1:4" ht="20.25" x14ac:dyDescent="0.25">
      <c r="A155" s="91"/>
      <c r="B155" s="17"/>
      <c r="C155" s="22"/>
      <c r="D155" s="22"/>
    </row>
    <row r="156" spans="1:4" ht="20.25" x14ac:dyDescent="0.25">
      <c r="A156" s="91"/>
      <c r="B156" s="17"/>
      <c r="C156" s="22"/>
      <c r="D156" s="22"/>
    </row>
    <row r="157" spans="1:4" ht="20.25" x14ac:dyDescent="0.25">
      <c r="A157" s="91"/>
      <c r="B157" s="17"/>
      <c r="C157" s="22"/>
      <c r="D157" s="22"/>
    </row>
    <row r="158" spans="1:4" ht="20.25" x14ac:dyDescent="0.25">
      <c r="A158" s="91"/>
      <c r="B158" s="17"/>
      <c r="C158" s="22"/>
      <c r="D158" s="22"/>
    </row>
    <row r="159" spans="1:4" ht="20.25" x14ac:dyDescent="0.25">
      <c r="A159" s="91"/>
      <c r="B159" s="17"/>
      <c r="C159" s="22"/>
      <c r="D159" s="22"/>
    </row>
    <row r="160" spans="1:4" ht="20.25" x14ac:dyDescent="0.25">
      <c r="A160" s="91"/>
      <c r="B160" s="17"/>
      <c r="C160" s="22"/>
      <c r="D160" s="22"/>
    </row>
    <row r="161" spans="1:4" ht="20.25" x14ac:dyDescent="0.25">
      <c r="A161" s="91"/>
      <c r="B161" s="17"/>
      <c r="C161" s="22"/>
      <c r="D161" s="22"/>
    </row>
    <row r="162" spans="1:4" ht="20.25" x14ac:dyDescent="0.25">
      <c r="A162" s="91"/>
      <c r="B162" s="17"/>
      <c r="C162" s="22"/>
      <c r="D162" s="22"/>
    </row>
    <row r="163" spans="1:4" ht="20.25" x14ac:dyDescent="0.25">
      <c r="A163" s="91"/>
      <c r="B163" s="17"/>
      <c r="C163" s="22"/>
      <c r="D163" s="22"/>
    </row>
    <row r="164" spans="1:4" ht="20.25" x14ac:dyDescent="0.25">
      <c r="A164" s="91"/>
      <c r="B164" s="17"/>
      <c r="C164" s="22"/>
      <c r="D164" s="22"/>
    </row>
    <row r="165" spans="1:4" ht="20.25" x14ac:dyDescent="0.25">
      <c r="A165" s="91"/>
      <c r="B165" s="17"/>
      <c r="C165" s="22"/>
      <c r="D165" s="22"/>
    </row>
    <row r="166" spans="1:4" ht="20.25" x14ac:dyDescent="0.25">
      <c r="A166" s="91"/>
      <c r="B166" s="17"/>
      <c r="C166" s="22"/>
      <c r="D166" s="22"/>
    </row>
    <row r="167" spans="1:4" ht="20.25" x14ac:dyDescent="0.25">
      <c r="A167" s="91"/>
      <c r="B167" s="17"/>
      <c r="C167" s="22"/>
      <c r="D167" s="22"/>
    </row>
    <row r="168" spans="1:4" ht="20.25" x14ac:dyDescent="0.25">
      <c r="A168" s="91"/>
      <c r="B168" s="17"/>
      <c r="C168" s="22"/>
      <c r="D168" s="22"/>
    </row>
    <row r="169" spans="1:4" ht="20.25" x14ac:dyDescent="0.25">
      <c r="A169" s="91"/>
      <c r="B169" s="17"/>
      <c r="C169" s="22"/>
      <c r="D169" s="22"/>
    </row>
    <row r="170" spans="1:4" ht="20.25" x14ac:dyDescent="0.25">
      <c r="A170" s="91"/>
      <c r="B170" s="17"/>
      <c r="C170" s="22"/>
      <c r="D170" s="22"/>
    </row>
    <row r="171" spans="1:4" ht="20.25" x14ac:dyDescent="0.25">
      <c r="A171" s="91"/>
      <c r="B171" s="17"/>
      <c r="C171" s="22"/>
      <c r="D171" s="22"/>
    </row>
    <row r="172" spans="1:4" ht="20.25" x14ac:dyDescent="0.25">
      <c r="A172" s="91"/>
      <c r="B172" s="17"/>
      <c r="C172" s="22"/>
      <c r="D172" s="22"/>
    </row>
    <row r="173" spans="1:4" ht="20.25" x14ac:dyDescent="0.25">
      <c r="A173" s="91"/>
      <c r="B173" s="17"/>
      <c r="C173" s="22"/>
      <c r="D173" s="22"/>
    </row>
    <row r="174" spans="1:4" ht="20.25" x14ac:dyDescent="0.25">
      <c r="A174" s="91"/>
      <c r="B174" s="17"/>
      <c r="C174" s="22"/>
      <c r="D174" s="22"/>
    </row>
    <row r="175" spans="1:4" ht="20.25" x14ac:dyDescent="0.25">
      <c r="A175" s="91"/>
      <c r="B175" s="17"/>
      <c r="C175" s="22"/>
      <c r="D175" s="22"/>
    </row>
    <row r="176" spans="1:4" ht="20.25" x14ac:dyDescent="0.25">
      <c r="A176" s="91"/>
      <c r="B176" s="17"/>
      <c r="C176" s="22"/>
      <c r="D176" s="22"/>
    </row>
    <row r="177" spans="1:4" ht="20.25" x14ac:dyDescent="0.25">
      <c r="A177" s="91"/>
      <c r="B177" s="17"/>
      <c r="C177" s="22"/>
      <c r="D177" s="22"/>
    </row>
    <row r="178" spans="1:4" ht="20.25" x14ac:dyDescent="0.25">
      <c r="A178" s="91"/>
      <c r="B178" s="17"/>
      <c r="C178" s="22"/>
      <c r="D178" s="22"/>
    </row>
    <row r="179" spans="1:4" ht="20.25" x14ac:dyDescent="0.25">
      <c r="A179" s="91"/>
      <c r="B179" s="17"/>
      <c r="C179" s="22"/>
      <c r="D179" s="22"/>
    </row>
    <row r="180" spans="1:4" ht="20.25" x14ac:dyDescent="0.25">
      <c r="A180" s="91"/>
      <c r="B180" s="17"/>
      <c r="C180" s="22"/>
      <c r="D180" s="22"/>
    </row>
    <row r="181" spans="1:4" ht="20.25" x14ac:dyDescent="0.25">
      <c r="A181" s="91"/>
      <c r="B181" s="17"/>
      <c r="C181" s="22"/>
      <c r="D181" s="22"/>
    </row>
    <row r="182" spans="1:4" ht="20.25" x14ac:dyDescent="0.25">
      <c r="A182" s="91"/>
      <c r="B182" s="17"/>
      <c r="C182" s="22"/>
      <c r="D182" s="22"/>
    </row>
    <row r="183" spans="1:4" ht="20.25" x14ac:dyDescent="0.25">
      <c r="A183" s="91"/>
      <c r="B183" s="17"/>
      <c r="C183" s="22"/>
      <c r="D183" s="22"/>
    </row>
    <row r="184" spans="1:4" ht="20.25" x14ac:dyDescent="0.25">
      <c r="A184" s="91"/>
      <c r="B184" s="17"/>
      <c r="C184" s="22"/>
      <c r="D184" s="22"/>
    </row>
    <row r="185" spans="1:4" ht="20.25" x14ac:dyDescent="0.25">
      <c r="A185" s="91"/>
      <c r="B185" s="17"/>
      <c r="C185" s="22"/>
      <c r="D185" s="22"/>
    </row>
    <row r="186" spans="1:4" ht="20.25" x14ac:dyDescent="0.25">
      <c r="A186" s="91"/>
      <c r="B186" s="17"/>
      <c r="C186" s="22"/>
      <c r="D186" s="22"/>
    </row>
    <row r="187" spans="1:4" ht="20.25" x14ac:dyDescent="0.25">
      <c r="A187" s="91"/>
      <c r="B187" s="17"/>
      <c r="C187" s="22"/>
      <c r="D187" s="22"/>
    </row>
    <row r="188" spans="1:4" ht="20.25" x14ac:dyDescent="0.25">
      <c r="A188" s="91"/>
      <c r="B188" s="17"/>
      <c r="C188" s="22"/>
      <c r="D188" s="22"/>
    </row>
    <row r="189" spans="1:4" ht="20.25" x14ac:dyDescent="0.25">
      <c r="A189" s="91"/>
      <c r="B189" s="17"/>
      <c r="C189" s="22"/>
      <c r="D189" s="22"/>
    </row>
    <row r="190" spans="1:4" ht="20.25" x14ac:dyDescent="0.25">
      <c r="A190" s="91"/>
      <c r="B190" s="17"/>
      <c r="C190" s="22"/>
      <c r="D190" s="22"/>
    </row>
    <row r="191" spans="1:4" ht="20.25" x14ac:dyDescent="0.25">
      <c r="A191" s="91"/>
      <c r="B191" s="17"/>
      <c r="C191" s="22"/>
      <c r="D191" s="22"/>
    </row>
    <row r="192" spans="1:4" ht="20.25" x14ac:dyDescent="0.25">
      <c r="A192" s="91"/>
      <c r="B192" s="17"/>
      <c r="C192" s="22"/>
      <c r="D192" s="22"/>
    </row>
    <row r="193" spans="1:4" ht="20.25" x14ac:dyDescent="0.25">
      <c r="A193" s="91"/>
      <c r="B193" s="17"/>
      <c r="C193" s="22"/>
      <c r="D193" s="22"/>
    </row>
    <row r="194" spans="1:4" ht="20.25" x14ac:dyDescent="0.25">
      <c r="A194" s="91"/>
      <c r="B194" s="17"/>
      <c r="C194" s="22"/>
      <c r="D194" s="22"/>
    </row>
    <row r="195" spans="1:4" ht="20.25" x14ac:dyDescent="0.25">
      <c r="A195" s="91"/>
      <c r="B195" s="17"/>
      <c r="C195" s="22"/>
      <c r="D195" s="22"/>
    </row>
    <row r="196" spans="1:4" ht="20.25" x14ac:dyDescent="0.25">
      <c r="A196" s="91"/>
      <c r="B196" s="17"/>
      <c r="C196" s="22"/>
      <c r="D196" s="22"/>
    </row>
    <row r="197" spans="1:4" ht="20.25" x14ac:dyDescent="0.25">
      <c r="A197" s="91"/>
      <c r="B197" s="17"/>
      <c r="C197" s="22"/>
      <c r="D197" s="22"/>
    </row>
    <row r="198" spans="1:4" ht="20.25" x14ac:dyDescent="0.25">
      <c r="A198" s="91"/>
      <c r="B198" s="17"/>
      <c r="C198" s="22"/>
      <c r="D198" s="22"/>
    </row>
    <row r="199" spans="1:4" ht="20.25" x14ac:dyDescent="0.25">
      <c r="A199" s="91"/>
      <c r="B199" s="17"/>
      <c r="C199" s="22"/>
      <c r="D199" s="22"/>
    </row>
    <row r="200" spans="1:4" ht="20.25" x14ac:dyDescent="0.25">
      <c r="A200" s="91"/>
      <c r="B200" s="17"/>
      <c r="C200" s="22"/>
      <c r="D200" s="22"/>
    </row>
    <row r="201" spans="1:4" ht="20.25" x14ac:dyDescent="0.25">
      <c r="A201" s="91"/>
      <c r="B201" s="17"/>
      <c r="C201" s="22"/>
      <c r="D201" s="22"/>
    </row>
    <row r="202" spans="1:4" ht="20.25" x14ac:dyDescent="0.25">
      <c r="A202" s="91"/>
      <c r="B202" s="17"/>
      <c r="C202" s="22"/>
      <c r="D202" s="22"/>
    </row>
    <row r="203" spans="1:4" ht="20.25" x14ac:dyDescent="0.25">
      <c r="A203" s="91"/>
      <c r="B203" s="17"/>
      <c r="C203" s="22"/>
      <c r="D203" s="22"/>
    </row>
    <row r="204" spans="1:4" ht="20.25" x14ac:dyDescent="0.25">
      <c r="A204" s="91"/>
      <c r="B204" s="17"/>
      <c r="C204" s="22"/>
      <c r="D204" s="22"/>
    </row>
    <row r="205" spans="1:4" ht="20.25" x14ac:dyDescent="0.25">
      <c r="A205" s="91"/>
      <c r="B205" s="17"/>
      <c r="C205" s="22"/>
      <c r="D205" s="22"/>
    </row>
    <row r="206" spans="1:4" ht="20.25" x14ac:dyDescent="0.25">
      <c r="A206" s="91"/>
      <c r="B206" s="17"/>
      <c r="C206" s="22"/>
      <c r="D206" s="22"/>
    </row>
    <row r="207" spans="1:4" ht="20.25" x14ac:dyDescent="0.25">
      <c r="A207" s="91"/>
      <c r="B207" s="17"/>
      <c r="C207" s="22"/>
      <c r="D207" s="22"/>
    </row>
    <row r="208" spans="1:4" x14ac:dyDescent="0.25">
      <c r="A208" s="71"/>
      <c r="B208" s="17"/>
      <c r="C208" s="17"/>
      <c r="D208" s="17"/>
    </row>
    <row r="209" spans="1:8" ht="20.25" x14ac:dyDescent="0.25">
      <c r="A209" s="71"/>
      <c r="B209" s="18" t="s">
        <v>82</v>
      </c>
      <c r="C209" s="18" t="s">
        <v>133</v>
      </c>
      <c r="D209" s="21" t="s">
        <v>82</v>
      </c>
      <c r="E209" s="21" t="s">
        <v>133</v>
      </c>
    </row>
    <row r="210" spans="1:8" ht="21" x14ac:dyDescent="0.35">
      <c r="A210" s="71"/>
      <c r="B210" s="19" t="s">
        <v>84</v>
      </c>
      <c r="C210" s="19"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1"/>
      <c r="B211" s="19" t="s">
        <v>84</v>
      </c>
      <c r="C211" s="19" t="s">
        <v>87</v>
      </c>
      <c r="E211" t="s">
        <v>52</v>
      </c>
      <c r="F211" s="173" t="s">
        <v>134</v>
      </c>
    </row>
    <row r="212" spans="1:8" ht="21" x14ac:dyDescent="0.35">
      <c r="A212" s="71"/>
      <c r="B212" s="19" t="s">
        <v>84</v>
      </c>
      <c r="C212" s="19" t="s">
        <v>88</v>
      </c>
      <c r="E212" t="s">
        <v>87</v>
      </c>
      <c r="F212" s="173" t="s">
        <v>138</v>
      </c>
    </row>
    <row r="213" spans="1:8" ht="21" x14ac:dyDescent="0.35">
      <c r="A213" s="71"/>
      <c r="B213" s="19" t="s">
        <v>84</v>
      </c>
      <c r="C213" s="19" t="s">
        <v>89</v>
      </c>
      <c r="E213" t="s">
        <v>88</v>
      </c>
      <c r="F213" s="173" t="s">
        <v>137</v>
      </c>
    </row>
    <row r="214" spans="1:8" ht="21" x14ac:dyDescent="0.35">
      <c r="A214" s="71"/>
      <c r="B214" s="19" t="s">
        <v>84</v>
      </c>
      <c r="C214" s="19" t="s">
        <v>90</v>
      </c>
      <c r="E214" t="s">
        <v>89</v>
      </c>
      <c r="F214" s="173" t="s">
        <v>139</v>
      </c>
    </row>
    <row r="215" spans="1:8" ht="21" x14ac:dyDescent="0.35">
      <c r="A215" s="71"/>
      <c r="B215" s="19" t="s">
        <v>51</v>
      </c>
      <c r="C215" s="19" t="s">
        <v>91</v>
      </c>
      <c r="E215" t="s">
        <v>90</v>
      </c>
      <c r="F215" s="173" t="s">
        <v>140</v>
      </c>
    </row>
    <row r="216" spans="1:8" ht="21" x14ac:dyDescent="0.35">
      <c r="A216" s="71"/>
      <c r="B216" s="19" t="s">
        <v>51</v>
      </c>
      <c r="C216" s="19" t="s">
        <v>92</v>
      </c>
      <c r="D216" t="s">
        <v>51</v>
      </c>
      <c r="F216" t="str">
        <f t="shared" ref="F216" si="0">IF(NOT(ISBLANK(D216)),D216,IF(NOT(ISBLANK(E216)),"     "&amp;E216,FALSE))</f>
        <v>Pérdida Reputacional</v>
      </c>
    </row>
    <row r="217" spans="1:8" ht="21" x14ac:dyDescent="0.35">
      <c r="A217" s="71"/>
      <c r="B217" s="19" t="s">
        <v>51</v>
      </c>
      <c r="C217" s="19" t="s">
        <v>94</v>
      </c>
      <c r="E217" t="s">
        <v>91</v>
      </c>
      <c r="F217" s="173" t="s">
        <v>141</v>
      </c>
    </row>
    <row r="218" spans="1:8" ht="21" x14ac:dyDescent="0.35">
      <c r="A218" s="71"/>
      <c r="B218" s="19" t="s">
        <v>51</v>
      </c>
      <c r="C218" s="19" t="s">
        <v>93</v>
      </c>
      <c r="E218" t="s">
        <v>92</v>
      </c>
      <c r="F218" s="173" t="s">
        <v>142</v>
      </c>
    </row>
    <row r="219" spans="1:8" ht="21" x14ac:dyDescent="0.35">
      <c r="A219" s="71"/>
      <c r="B219" s="19" t="s">
        <v>51</v>
      </c>
      <c r="C219" s="19" t="s">
        <v>112</v>
      </c>
      <c r="E219" t="s">
        <v>94</v>
      </c>
      <c r="F219" s="173" t="s">
        <v>143</v>
      </c>
    </row>
    <row r="220" spans="1:8" x14ac:dyDescent="0.25">
      <c r="A220" s="71"/>
      <c r="B220" s="20"/>
      <c r="C220" s="20"/>
      <c r="E220" t="s">
        <v>471</v>
      </c>
      <c r="F220" s="173" t="s">
        <v>144</v>
      </c>
    </row>
    <row r="221" spans="1:8" x14ac:dyDescent="0.25">
      <c r="A221" s="71"/>
      <c r="B221" s="20" t="str" cm="1">
        <f t="array" ref="B221:B223">_xlfn.UNIQUE(Tabla1[[#All],[Criterios]])</f>
        <v>Criterios</v>
      </c>
      <c r="C221" s="20"/>
      <c r="E221" t="s">
        <v>112</v>
      </c>
      <c r="F221" s="173" t="s">
        <v>145</v>
      </c>
    </row>
    <row r="222" spans="1:8" x14ac:dyDescent="0.25">
      <c r="A222" s="71"/>
      <c r="B222" s="20" t="str">
        <v>Afectación Económica o presupuestal</v>
      </c>
      <c r="C222" s="20"/>
    </row>
    <row r="223" spans="1:8" x14ac:dyDescent="0.25">
      <c r="B223" s="20" t="str">
        <v>Pérdida Reputacional</v>
      </c>
      <c r="C223" s="20"/>
      <c r="F223" s="23" t="s">
        <v>135</v>
      </c>
    </row>
    <row r="224" spans="1:8" x14ac:dyDescent="0.25">
      <c r="B224" s="16"/>
      <c r="C224" s="16"/>
      <c r="F224" s="23" t="s">
        <v>136</v>
      </c>
    </row>
    <row r="225" spans="2:4" x14ac:dyDescent="0.25">
      <c r="B225" s="16"/>
      <c r="C225" s="16"/>
    </row>
    <row r="226" spans="2:4" x14ac:dyDescent="0.25">
      <c r="B226" s="16"/>
      <c r="C226" s="16"/>
    </row>
    <row r="227" spans="2:4" x14ac:dyDescent="0.25">
      <c r="B227" s="16"/>
      <c r="C227" s="16"/>
      <c r="D227" s="16"/>
    </row>
    <row r="228" spans="2:4" x14ac:dyDescent="0.25">
      <c r="B228" s="16"/>
      <c r="C228" s="16"/>
      <c r="D228" s="16"/>
    </row>
    <row r="229" spans="2:4" x14ac:dyDescent="0.25">
      <c r="B229" s="16"/>
      <c r="C229" s="16"/>
      <c r="D229" s="16"/>
    </row>
    <row r="230" spans="2:4" x14ac:dyDescent="0.25">
      <c r="B230" s="16"/>
      <c r="C230" s="16"/>
      <c r="D230" s="16"/>
    </row>
    <row r="231" spans="2:4" x14ac:dyDescent="0.25">
      <c r="B231" s="16"/>
      <c r="C231" s="16"/>
      <c r="D231" s="16"/>
    </row>
    <row r="232" spans="2:4" x14ac:dyDescent="0.25">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6"/>
    <col min="3" max="3" width="17" style="76" customWidth="1"/>
    <col min="4" max="4" width="14.28515625" style="76"/>
    <col min="5" max="5" width="46" style="76" customWidth="1"/>
    <col min="6" max="16384" width="14.28515625" style="76"/>
  </cols>
  <sheetData>
    <row r="1" spans="2:6" ht="24" customHeight="1" thickBot="1" x14ac:dyDescent="0.25">
      <c r="B1" s="352" t="s">
        <v>72</v>
      </c>
      <c r="C1" s="353"/>
      <c r="D1" s="353"/>
      <c r="E1" s="353"/>
      <c r="F1" s="354"/>
    </row>
    <row r="2" spans="2:6" ht="16.5" thickBot="1" x14ac:dyDescent="0.3">
      <c r="B2" s="77"/>
      <c r="C2" s="77"/>
      <c r="D2" s="77"/>
      <c r="E2" s="77"/>
      <c r="F2" s="77"/>
    </row>
    <row r="3" spans="2:6" ht="16.5" thickBot="1" x14ac:dyDescent="0.25">
      <c r="B3" s="356" t="s">
        <v>58</v>
      </c>
      <c r="C3" s="357"/>
      <c r="D3" s="357"/>
      <c r="E3" s="89" t="s">
        <v>59</v>
      </c>
      <c r="F3" s="90" t="s">
        <v>60</v>
      </c>
    </row>
    <row r="4" spans="2:6" ht="31.5" x14ac:dyDescent="0.2">
      <c r="B4" s="358" t="s">
        <v>61</v>
      </c>
      <c r="C4" s="360" t="s">
        <v>13</v>
      </c>
      <c r="D4" s="78" t="s">
        <v>14</v>
      </c>
      <c r="E4" s="79" t="s">
        <v>62</v>
      </c>
      <c r="F4" s="80">
        <v>0.25</v>
      </c>
    </row>
    <row r="5" spans="2:6" ht="47.25" x14ac:dyDescent="0.2">
      <c r="B5" s="359"/>
      <c r="C5" s="361"/>
      <c r="D5" s="81" t="s">
        <v>15</v>
      </c>
      <c r="E5" s="82" t="s">
        <v>63</v>
      </c>
      <c r="F5" s="83">
        <v>0.15</v>
      </c>
    </row>
    <row r="6" spans="2:6" ht="47.25" x14ac:dyDescent="0.2">
      <c r="B6" s="359"/>
      <c r="C6" s="361"/>
      <c r="D6" s="81" t="s">
        <v>16</v>
      </c>
      <c r="E6" s="82" t="s">
        <v>64</v>
      </c>
      <c r="F6" s="83">
        <v>0.1</v>
      </c>
    </row>
    <row r="7" spans="2:6" ht="63" x14ac:dyDescent="0.2">
      <c r="B7" s="359"/>
      <c r="C7" s="361" t="s">
        <v>17</v>
      </c>
      <c r="D7" s="81" t="s">
        <v>10</v>
      </c>
      <c r="E7" s="82" t="s">
        <v>65</v>
      </c>
      <c r="F7" s="83">
        <v>0.25</v>
      </c>
    </row>
    <row r="8" spans="2:6" ht="31.5" x14ac:dyDescent="0.2">
      <c r="B8" s="359"/>
      <c r="C8" s="361"/>
      <c r="D8" s="81" t="s">
        <v>9</v>
      </c>
      <c r="E8" s="82" t="s">
        <v>66</v>
      </c>
      <c r="F8" s="83">
        <v>0.15</v>
      </c>
    </row>
    <row r="9" spans="2:6" ht="47.25" x14ac:dyDescent="0.2">
      <c r="B9" s="359" t="s">
        <v>150</v>
      </c>
      <c r="C9" s="361" t="s">
        <v>18</v>
      </c>
      <c r="D9" s="81" t="s">
        <v>19</v>
      </c>
      <c r="E9" s="82" t="s">
        <v>67</v>
      </c>
      <c r="F9" s="84" t="s">
        <v>68</v>
      </c>
    </row>
    <row r="10" spans="2:6" ht="63" x14ac:dyDescent="0.2">
      <c r="B10" s="359"/>
      <c r="C10" s="361"/>
      <c r="D10" s="81" t="s">
        <v>20</v>
      </c>
      <c r="E10" s="82" t="s">
        <v>69</v>
      </c>
      <c r="F10" s="84" t="s">
        <v>68</v>
      </c>
    </row>
    <row r="11" spans="2:6" ht="47.25" x14ac:dyDescent="0.2">
      <c r="B11" s="359"/>
      <c r="C11" s="361" t="s">
        <v>21</v>
      </c>
      <c r="D11" s="81" t="s">
        <v>22</v>
      </c>
      <c r="E11" s="82" t="s">
        <v>70</v>
      </c>
      <c r="F11" s="84" t="s">
        <v>68</v>
      </c>
    </row>
    <row r="12" spans="2:6" ht="47.25" x14ac:dyDescent="0.2">
      <c r="B12" s="359"/>
      <c r="C12" s="361"/>
      <c r="D12" s="81" t="s">
        <v>23</v>
      </c>
      <c r="E12" s="82" t="s">
        <v>71</v>
      </c>
      <c r="F12" s="84" t="s">
        <v>68</v>
      </c>
    </row>
    <row r="13" spans="2:6" ht="31.5" x14ac:dyDescent="0.2">
      <c r="B13" s="359"/>
      <c r="C13" s="361" t="s">
        <v>24</v>
      </c>
      <c r="D13" s="81" t="s">
        <v>113</v>
      </c>
      <c r="E13" s="82" t="s">
        <v>116</v>
      </c>
      <c r="F13" s="84" t="s">
        <v>68</v>
      </c>
    </row>
    <row r="14" spans="2:6" ht="32.25" thickBot="1" x14ac:dyDescent="0.25">
      <c r="B14" s="362"/>
      <c r="C14" s="363"/>
      <c r="D14" s="85" t="s">
        <v>114</v>
      </c>
      <c r="E14" s="86" t="s">
        <v>115</v>
      </c>
      <c r="F14" s="87" t="s">
        <v>68</v>
      </c>
    </row>
    <row r="15" spans="2:6" ht="49.5" customHeight="1" x14ac:dyDescent="0.2">
      <c r="B15" s="355" t="s">
        <v>147</v>
      </c>
      <c r="C15" s="355"/>
      <c r="D15" s="355"/>
      <c r="E15" s="355"/>
      <c r="F15" s="355"/>
    </row>
    <row r="16" spans="2:6" ht="27" customHeight="1" x14ac:dyDescent="0.25">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19" customWidth="1"/>
    <col min="2" max="2" width="155.5703125" style="119" customWidth="1"/>
    <col min="3" max="16384" width="11.42578125" style="119"/>
  </cols>
  <sheetData>
    <row r="1" spans="1:2" ht="17.25" thickBot="1" x14ac:dyDescent="0.35">
      <c r="A1" s="117" t="s">
        <v>309</v>
      </c>
      <c r="B1" s="118" t="s">
        <v>310</v>
      </c>
    </row>
    <row r="2" spans="1:2" ht="41.25" customHeight="1" x14ac:dyDescent="0.3">
      <c r="A2" s="120" t="s">
        <v>311</v>
      </c>
      <c r="B2" s="121" t="s">
        <v>312</v>
      </c>
    </row>
    <row r="3" spans="1:2" x14ac:dyDescent="0.3">
      <c r="A3" s="122" t="s">
        <v>313</v>
      </c>
      <c r="B3" s="123" t="s">
        <v>314</v>
      </c>
    </row>
    <row r="4" spans="1:2" x14ac:dyDescent="0.3">
      <c r="A4" s="122" t="s">
        <v>315</v>
      </c>
      <c r="B4" s="124" t="s">
        <v>316</v>
      </c>
    </row>
    <row r="5" spans="1:2" ht="31.5" customHeight="1" x14ac:dyDescent="0.3">
      <c r="A5" s="122" t="s">
        <v>317</v>
      </c>
      <c r="B5" s="123" t="s">
        <v>318</v>
      </c>
    </row>
    <row r="6" spans="1:2" ht="25.5" x14ac:dyDescent="0.3">
      <c r="A6" s="122" t="s">
        <v>319</v>
      </c>
      <c r="B6" s="123" t="s">
        <v>320</v>
      </c>
    </row>
    <row r="7" spans="1:2" ht="33.75" customHeight="1" x14ac:dyDescent="0.3">
      <c r="A7" s="122" t="s">
        <v>321</v>
      </c>
      <c r="B7" s="123" t="s">
        <v>322</v>
      </c>
    </row>
    <row r="8" spans="1:2" ht="25.5" x14ac:dyDescent="0.3">
      <c r="A8" s="122" t="s">
        <v>323</v>
      </c>
      <c r="B8" s="123" t="s">
        <v>324</v>
      </c>
    </row>
    <row r="9" spans="1:2" ht="17.25" thickBot="1" x14ac:dyDescent="0.35">
      <c r="A9" s="125" t="s">
        <v>325</v>
      </c>
      <c r="B9" s="126" t="s">
        <v>326</v>
      </c>
    </row>
    <row r="10" spans="1:2" ht="17.25" thickBot="1" x14ac:dyDescent="0.35"/>
    <row r="11" spans="1:2" x14ac:dyDescent="0.3">
      <c r="A11" s="367" t="s">
        <v>327</v>
      </c>
      <c r="B11" s="368"/>
    </row>
    <row r="12" spans="1:2" ht="17.25" thickBot="1" x14ac:dyDescent="0.35">
      <c r="A12" s="127" t="s">
        <v>328</v>
      </c>
      <c r="B12" s="128" t="s">
        <v>329</v>
      </c>
    </row>
    <row r="13" spans="1:2" x14ac:dyDescent="0.3">
      <c r="A13" s="369" t="s">
        <v>330</v>
      </c>
      <c r="B13" s="129" t="s">
        <v>331</v>
      </c>
    </row>
    <row r="14" spans="1:2" ht="17.25" thickBot="1" x14ac:dyDescent="0.35">
      <c r="A14" s="370"/>
      <c r="B14" s="130" t="s">
        <v>332</v>
      </c>
    </row>
    <row r="15" spans="1:2" x14ac:dyDescent="0.3">
      <c r="A15" s="371" t="s">
        <v>333</v>
      </c>
      <c r="B15" s="129" t="s">
        <v>334</v>
      </c>
    </row>
    <row r="16" spans="1:2" ht="17.25" thickBot="1" x14ac:dyDescent="0.35">
      <c r="A16" s="372"/>
      <c r="B16" s="130" t="s">
        <v>335</v>
      </c>
    </row>
    <row r="17" spans="1:2" x14ac:dyDescent="0.3">
      <c r="A17" s="364" t="s">
        <v>336</v>
      </c>
      <c r="B17" s="129" t="s">
        <v>337</v>
      </c>
    </row>
    <row r="18" spans="1:2" x14ac:dyDescent="0.3">
      <c r="A18" s="365"/>
      <c r="B18" s="131" t="s">
        <v>338</v>
      </c>
    </row>
    <row r="19" spans="1:2" ht="17.25" thickBot="1" x14ac:dyDescent="0.35">
      <c r="A19" s="366"/>
      <c r="B19" s="130" t="s">
        <v>339</v>
      </c>
    </row>
    <row r="20" spans="1:2" x14ac:dyDescent="0.3">
      <c r="A20" s="371" t="s">
        <v>340</v>
      </c>
      <c r="B20" s="129" t="s">
        <v>341</v>
      </c>
    </row>
    <row r="21" spans="1:2" x14ac:dyDescent="0.3">
      <c r="A21" s="373"/>
      <c r="B21" s="131" t="s">
        <v>342</v>
      </c>
    </row>
    <row r="22" spans="1:2" x14ac:dyDescent="0.3">
      <c r="A22" s="373"/>
      <c r="B22" s="131" t="s">
        <v>343</v>
      </c>
    </row>
    <row r="23" spans="1:2" x14ac:dyDescent="0.3">
      <c r="A23" s="373"/>
      <c r="B23" s="131" t="s">
        <v>344</v>
      </c>
    </row>
    <row r="24" spans="1:2" x14ac:dyDescent="0.3">
      <c r="A24" s="373"/>
      <c r="B24" s="131" t="s">
        <v>345</v>
      </c>
    </row>
    <row r="25" spans="1:2" x14ac:dyDescent="0.3">
      <c r="A25" s="373"/>
      <c r="B25" s="131" t="s">
        <v>346</v>
      </c>
    </row>
    <row r="26" spans="1:2" x14ac:dyDescent="0.3">
      <c r="A26" s="373"/>
      <c r="B26" s="131" t="s">
        <v>347</v>
      </c>
    </row>
    <row r="27" spans="1:2" x14ac:dyDescent="0.3">
      <c r="A27" s="373"/>
      <c r="B27" s="131" t="s">
        <v>348</v>
      </c>
    </row>
    <row r="28" spans="1:2" x14ac:dyDescent="0.3">
      <c r="A28" s="373"/>
      <c r="B28" s="131" t="s">
        <v>349</v>
      </c>
    </row>
    <row r="29" spans="1:2" x14ac:dyDescent="0.3">
      <c r="A29" s="373"/>
      <c r="B29" s="131" t="s">
        <v>350</v>
      </c>
    </row>
    <row r="30" spans="1:2" ht="17.25" thickBot="1" x14ac:dyDescent="0.35">
      <c r="A30" s="372"/>
      <c r="B30" s="130" t="s">
        <v>351</v>
      </c>
    </row>
    <row r="31" spans="1:2" x14ac:dyDescent="0.3">
      <c r="A31" s="364" t="s">
        <v>352</v>
      </c>
      <c r="B31" s="129" t="s">
        <v>353</v>
      </c>
    </row>
    <row r="32" spans="1:2" x14ac:dyDescent="0.3">
      <c r="A32" s="365"/>
      <c r="B32" s="131" t="s">
        <v>354</v>
      </c>
    </row>
    <row r="33" spans="1:2" x14ac:dyDescent="0.3">
      <c r="A33" s="365"/>
      <c r="B33" s="131" t="s">
        <v>355</v>
      </c>
    </row>
    <row r="34" spans="1:2" x14ac:dyDescent="0.3">
      <c r="A34" s="365"/>
      <c r="B34" s="131" t="s">
        <v>356</v>
      </c>
    </row>
    <row r="35" spans="1:2" x14ac:dyDescent="0.3">
      <c r="A35" s="365"/>
      <c r="B35" s="131" t="s">
        <v>357</v>
      </c>
    </row>
    <row r="36" spans="1:2" x14ac:dyDescent="0.3">
      <c r="A36" s="365"/>
      <c r="B36" s="131" t="s">
        <v>358</v>
      </c>
    </row>
    <row r="37" spans="1:2" x14ac:dyDescent="0.3">
      <c r="A37" s="365"/>
      <c r="B37" s="131" t="s">
        <v>359</v>
      </c>
    </row>
    <row r="38" spans="1:2" x14ac:dyDescent="0.3">
      <c r="A38" s="365"/>
      <c r="B38" s="131" t="s">
        <v>360</v>
      </c>
    </row>
    <row r="39" spans="1:2" x14ac:dyDescent="0.3">
      <c r="A39" s="365"/>
      <c r="B39" s="131" t="s">
        <v>361</v>
      </c>
    </row>
    <row r="40" spans="1:2" x14ac:dyDescent="0.3">
      <c r="A40" s="365"/>
      <c r="B40" s="131" t="s">
        <v>362</v>
      </c>
    </row>
    <row r="41" spans="1:2" x14ac:dyDescent="0.3">
      <c r="A41" s="365"/>
      <c r="B41" s="131" t="s">
        <v>363</v>
      </c>
    </row>
    <row r="42" spans="1:2" x14ac:dyDescent="0.3">
      <c r="A42" s="365"/>
      <c r="B42" s="131" t="s">
        <v>364</v>
      </c>
    </row>
    <row r="43" spans="1:2" x14ac:dyDescent="0.3">
      <c r="A43" s="365"/>
      <c r="B43" s="131" t="s">
        <v>365</v>
      </c>
    </row>
    <row r="44" spans="1:2" x14ac:dyDescent="0.3">
      <c r="A44" s="365"/>
      <c r="B44" s="131" t="s">
        <v>366</v>
      </c>
    </row>
    <row r="45" spans="1:2" ht="17.25" thickBot="1" x14ac:dyDescent="0.35">
      <c r="A45" s="366"/>
      <c r="B45" s="130" t="s">
        <v>367</v>
      </c>
    </row>
    <row r="46" spans="1:2" x14ac:dyDescent="0.3">
      <c r="A46" s="364" t="s">
        <v>368</v>
      </c>
      <c r="B46" s="129" t="s">
        <v>369</v>
      </c>
    </row>
    <row r="47" spans="1:2" ht="17.25" thickBot="1" x14ac:dyDescent="0.35">
      <c r="A47" s="366"/>
      <c r="B47" s="130" t="s">
        <v>370</v>
      </c>
    </row>
    <row r="48" spans="1:2" x14ac:dyDescent="0.3">
      <c r="A48" s="369" t="s">
        <v>371</v>
      </c>
      <c r="B48" s="132" t="s">
        <v>372</v>
      </c>
    </row>
    <row r="49" spans="1:2" ht="17.25" thickBot="1" x14ac:dyDescent="0.35">
      <c r="A49" s="370"/>
      <c r="B49" s="133" t="s">
        <v>373</v>
      </c>
    </row>
    <row r="50" spans="1:2" x14ac:dyDescent="0.3">
      <c r="A50" s="374" t="s">
        <v>374</v>
      </c>
      <c r="B50" s="132" t="s">
        <v>375</v>
      </c>
    </row>
    <row r="51" spans="1:2" ht="17.25" thickBot="1" x14ac:dyDescent="0.35">
      <c r="A51" s="375"/>
      <c r="B51" s="133" t="s">
        <v>376</v>
      </c>
    </row>
    <row r="52" spans="1:2" ht="17.25" thickBot="1" x14ac:dyDescent="0.35"/>
    <row r="53" spans="1:2" x14ac:dyDescent="0.3">
      <c r="A53" s="367" t="s">
        <v>377</v>
      </c>
      <c r="B53" s="368"/>
    </row>
    <row r="54" spans="1:2" ht="17.25" thickBot="1" x14ac:dyDescent="0.35">
      <c r="A54" s="127" t="s">
        <v>328</v>
      </c>
      <c r="B54" s="134" t="s">
        <v>378</v>
      </c>
    </row>
    <row r="55" spans="1:2" x14ac:dyDescent="0.3">
      <c r="A55" s="371" t="s">
        <v>260</v>
      </c>
      <c r="B55" s="132" t="s">
        <v>379</v>
      </c>
    </row>
    <row r="56" spans="1:2" x14ac:dyDescent="0.3">
      <c r="A56" s="373"/>
      <c r="B56" s="135" t="s">
        <v>380</v>
      </c>
    </row>
    <row r="57" spans="1:2" x14ac:dyDescent="0.3">
      <c r="A57" s="373"/>
      <c r="B57" s="135" t="s">
        <v>381</v>
      </c>
    </row>
    <row r="58" spans="1:2" x14ac:dyDescent="0.3">
      <c r="A58" s="373"/>
      <c r="B58" s="135" t="s">
        <v>382</v>
      </c>
    </row>
    <row r="59" spans="1:2" x14ac:dyDescent="0.3">
      <c r="A59" s="373"/>
      <c r="B59" s="135" t="s">
        <v>383</v>
      </c>
    </row>
    <row r="60" spans="1:2" x14ac:dyDescent="0.3">
      <c r="A60" s="373"/>
      <c r="B60" s="135" t="s">
        <v>384</v>
      </c>
    </row>
    <row r="61" spans="1:2" x14ac:dyDescent="0.3">
      <c r="A61" s="373"/>
      <c r="B61" s="135" t="s">
        <v>385</v>
      </c>
    </row>
    <row r="62" spans="1:2" x14ac:dyDescent="0.3">
      <c r="A62" s="373"/>
      <c r="B62" s="135" t="s">
        <v>386</v>
      </c>
    </row>
    <row r="63" spans="1:2" x14ac:dyDescent="0.3">
      <c r="A63" s="373"/>
      <c r="B63" s="135" t="s">
        <v>387</v>
      </c>
    </row>
    <row r="64" spans="1:2" x14ac:dyDescent="0.3">
      <c r="A64" s="373"/>
      <c r="B64" s="135" t="s">
        <v>388</v>
      </c>
    </row>
    <row r="65" spans="1:2" x14ac:dyDescent="0.3">
      <c r="A65" s="373"/>
      <c r="B65" s="135" t="s">
        <v>389</v>
      </c>
    </row>
    <row r="66" spans="1:2" x14ac:dyDescent="0.3">
      <c r="A66" s="373"/>
      <c r="B66" s="135" t="s">
        <v>390</v>
      </c>
    </row>
    <row r="67" spans="1:2" x14ac:dyDescent="0.3">
      <c r="A67" s="373"/>
      <c r="B67" s="135" t="s">
        <v>391</v>
      </c>
    </row>
    <row r="68" spans="1:2" ht="17.25" thickBot="1" x14ac:dyDescent="0.35">
      <c r="A68" s="372"/>
      <c r="B68" s="133" t="s">
        <v>392</v>
      </c>
    </row>
    <row r="69" spans="1:2" x14ac:dyDescent="0.3">
      <c r="A69" s="371" t="s">
        <v>393</v>
      </c>
      <c r="B69" s="132" t="s">
        <v>394</v>
      </c>
    </row>
    <row r="70" spans="1:2" x14ac:dyDescent="0.3">
      <c r="A70" s="373"/>
      <c r="B70" s="135" t="s">
        <v>395</v>
      </c>
    </row>
    <row r="71" spans="1:2" x14ac:dyDescent="0.3">
      <c r="A71" s="373"/>
      <c r="B71" s="135" t="s">
        <v>396</v>
      </c>
    </row>
    <row r="72" spans="1:2" x14ac:dyDescent="0.3">
      <c r="A72" s="373"/>
      <c r="B72" s="135" t="s">
        <v>397</v>
      </c>
    </row>
    <row r="73" spans="1:2" x14ac:dyDescent="0.3">
      <c r="A73" s="373"/>
      <c r="B73" s="135" t="s">
        <v>398</v>
      </c>
    </row>
    <row r="74" spans="1:2" x14ac:dyDescent="0.3">
      <c r="A74" s="373"/>
      <c r="B74" s="135" t="s">
        <v>399</v>
      </c>
    </row>
    <row r="75" spans="1:2" x14ac:dyDescent="0.3">
      <c r="A75" s="373"/>
      <c r="B75" s="135" t="s">
        <v>400</v>
      </c>
    </row>
    <row r="76" spans="1:2" x14ac:dyDescent="0.3">
      <c r="A76" s="373"/>
      <c r="B76" s="135" t="s">
        <v>401</v>
      </c>
    </row>
    <row r="77" spans="1:2" x14ac:dyDescent="0.3">
      <c r="A77" s="373"/>
      <c r="B77" s="135" t="s">
        <v>402</v>
      </c>
    </row>
    <row r="78" spans="1:2" x14ac:dyDescent="0.3">
      <c r="A78" s="373"/>
      <c r="B78" s="135" t="s">
        <v>403</v>
      </c>
    </row>
    <row r="79" spans="1:2" x14ac:dyDescent="0.3">
      <c r="A79" s="373"/>
      <c r="B79" s="135" t="s">
        <v>404</v>
      </c>
    </row>
    <row r="80" spans="1:2" x14ac:dyDescent="0.3">
      <c r="A80" s="373"/>
      <c r="B80" s="135" t="s">
        <v>405</v>
      </c>
    </row>
    <row r="81" spans="1:2" x14ac:dyDescent="0.3">
      <c r="A81" s="373"/>
      <c r="B81" s="135" t="s">
        <v>406</v>
      </c>
    </row>
    <row r="82" spans="1:2" x14ac:dyDescent="0.3">
      <c r="A82" s="373"/>
      <c r="B82" s="135" t="s">
        <v>407</v>
      </c>
    </row>
    <row r="83" spans="1:2" x14ac:dyDescent="0.3">
      <c r="A83" s="373"/>
      <c r="B83" s="135" t="s">
        <v>408</v>
      </c>
    </row>
    <row r="84" spans="1:2" ht="17.25" thickBot="1" x14ac:dyDescent="0.35">
      <c r="A84" s="372"/>
      <c r="B84" s="133" t="s">
        <v>409</v>
      </c>
    </row>
    <row r="85" spans="1:2" x14ac:dyDescent="0.3">
      <c r="A85" s="371" t="s">
        <v>410</v>
      </c>
      <c r="B85" s="132" t="s">
        <v>411</v>
      </c>
    </row>
    <row r="86" spans="1:2" x14ac:dyDescent="0.3">
      <c r="A86" s="373"/>
      <c r="B86" s="135" t="s">
        <v>412</v>
      </c>
    </row>
    <row r="87" spans="1:2" x14ac:dyDescent="0.3">
      <c r="A87" s="373"/>
      <c r="B87" s="135" t="s">
        <v>413</v>
      </c>
    </row>
    <row r="88" spans="1:2" x14ac:dyDescent="0.3">
      <c r="A88" s="373"/>
      <c r="B88" s="135" t="s">
        <v>414</v>
      </c>
    </row>
    <row r="89" spans="1:2" x14ac:dyDescent="0.3">
      <c r="A89" s="373"/>
      <c r="B89" s="135" t="s">
        <v>415</v>
      </c>
    </row>
    <row r="90" spans="1:2" ht="16.5" customHeight="1" x14ac:dyDescent="0.3">
      <c r="A90" s="373"/>
      <c r="B90" s="136" t="s">
        <v>416</v>
      </c>
    </row>
    <row r="91" spans="1:2" ht="17.25" thickBot="1" x14ac:dyDescent="0.35">
      <c r="A91" s="372"/>
      <c r="B91" s="133" t="s">
        <v>417</v>
      </c>
    </row>
    <row r="92" spans="1:2" x14ac:dyDescent="0.3">
      <c r="A92" s="371" t="s">
        <v>256</v>
      </c>
      <c r="B92" s="132" t="s">
        <v>418</v>
      </c>
    </row>
    <row r="93" spans="1:2" ht="15" customHeight="1" x14ac:dyDescent="0.3">
      <c r="A93" s="373"/>
      <c r="B93" s="136" t="s">
        <v>419</v>
      </c>
    </row>
    <row r="94" spans="1:2" ht="16.5" customHeight="1" x14ac:dyDescent="0.3">
      <c r="A94" s="373"/>
      <c r="B94" s="136" t="s">
        <v>420</v>
      </c>
    </row>
    <row r="95" spans="1:2" x14ac:dyDescent="0.3">
      <c r="A95" s="373"/>
      <c r="B95" s="135" t="s">
        <v>421</v>
      </c>
    </row>
    <row r="96" spans="1:2" x14ac:dyDescent="0.3">
      <c r="A96" s="373"/>
      <c r="B96" s="135" t="s">
        <v>422</v>
      </c>
    </row>
    <row r="97" spans="1:2" ht="17.25" thickBot="1" x14ac:dyDescent="0.35">
      <c r="A97" s="372"/>
      <c r="B97" s="133" t="s">
        <v>423</v>
      </c>
    </row>
    <row r="98" spans="1:2" x14ac:dyDescent="0.3">
      <c r="A98" s="371" t="s">
        <v>424</v>
      </c>
      <c r="B98" s="137" t="s">
        <v>425</v>
      </c>
    </row>
    <row r="99" spans="1:2" x14ac:dyDescent="0.3">
      <c r="A99" s="373"/>
      <c r="B99" s="135" t="s">
        <v>426</v>
      </c>
    </row>
    <row r="100" spans="1:2" x14ac:dyDescent="0.3">
      <c r="A100" s="373"/>
      <c r="B100" s="135" t="s">
        <v>427</v>
      </c>
    </row>
    <row r="101" spans="1:2" x14ac:dyDescent="0.3">
      <c r="A101" s="373"/>
      <c r="B101" s="135" t="s">
        <v>428</v>
      </c>
    </row>
    <row r="102" spans="1:2" x14ac:dyDescent="0.3">
      <c r="A102" s="373"/>
      <c r="B102" s="135" t="s">
        <v>429</v>
      </c>
    </row>
    <row r="103" spans="1:2" ht="17.25" thickBot="1" x14ac:dyDescent="0.35">
      <c r="A103" s="372"/>
      <c r="B103" s="138" t="s">
        <v>430</v>
      </c>
    </row>
    <row r="104" spans="1:2" x14ac:dyDescent="0.3">
      <c r="A104" s="371" t="s">
        <v>431</v>
      </c>
      <c r="B104" s="137" t="s">
        <v>432</v>
      </c>
    </row>
    <row r="105" spans="1:2" x14ac:dyDescent="0.3">
      <c r="A105" s="373"/>
      <c r="B105" s="135" t="s">
        <v>433</v>
      </c>
    </row>
    <row r="106" spans="1:2" x14ac:dyDescent="0.3">
      <c r="A106" s="373"/>
      <c r="B106" s="135" t="s">
        <v>434</v>
      </c>
    </row>
    <row r="107" spans="1:2" x14ac:dyDescent="0.3">
      <c r="A107" s="373"/>
      <c r="B107" s="135" t="s">
        <v>435</v>
      </c>
    </row>
    <row r="108" spans="1:2" x14ac:dyDescent="0.3">
      <c r="A108" s="373"/>
      <c r="B108" s="135" t="s">
        <v>436</v>
      </c>
    </row>
    <row r="109" spans="1:2" ht="17.25" thickBot="1" x14ac:dyDescent="0.35">
      <c r="A109" s="372"/>
      <c r="B109" s="138" t="s">
        <v>437</v>
      </c>
    </row>
    <row r="110" spans="1:2" ht="17.25" thickBot="1" x14ac:dyDescent="0.35">
      <c r="A110" s="139" t="s">
        <v>438</v>
      </c>
      <c r="B110" s="140" t="s">
        <v>439</v>
      </c>
    </row>
    <row r="111" spans="1:2" ht="15" customHeight="1" x14ac:dyDescent="0.3"/>
    <row r="112" spans="1:2" x14ac:dyDescent="0.3">
      <c r="A112" s="141" t="s">
        <v>440</v>
      </c>
    </row>
    <row r="113" spans="1:1" x14ac:dyDescent="0.3">
      <c r="A113" s="142" t="s">
        <v>441</v>
      </c>
    </row>
    <row r="114" spans="1:1" x14ac:dyDescent="0.3">
      <c r="A114" s="142" t="s">
        <v>442</v>
      </c>
    </row>
    <row r="115" spans="1:1" x14ac:dyDescent="0.3">
      <c r="A115" s="142" t="s">
        <v>443</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RowHeight="12.75" x14ac:dyDescent="0.2"/>
  <cols>
    <col min="1" max="1" width="32.85546875" style="3" customWidth="1"/>
    <col min="2" max="16384" width="11.42578125" style="3"/>
  </cols>
  <sheetData>
    <row r="3" spans="1:1" x14ac:dyDescent="0.2">
      <c r="A3" s="4" t="s">
        <v>14</v>
      </c>
    </row>
    <row r="4" spans="1:1" x14ac:dyDescent="0.2">
      <c r="A4" s="4" t="s">
        <v>15</v>
      </c>
    </row>
    <row r="5" spans="1:1" x14ac:dyDescent="0.2">
      <c r="A5" s="4" t="s">
        <v>16</v>
      </c>
    </row>
    <row r="6" spans="1:1" x14ac:dyDescent="0.2">
      <c r="A6" s="4" t="s">
        <v>10</v>
      </c>
    </row>
    <row r="7" spans="1:1" x14ac:dyDescent="0.2">
      <c r="A7" s="4" t="s">
        <v>9</v>
      </c>
    </row>
    <row r="8" spans="1:1" x14ac:dyDescent="0.2">
      <c r="A8" s="4" t="s">
        <v>19</v>
      </c>
    </row>
    <row r="9" spans="1:1" x14ac:dyDescent="0.2">
      <c r="A9" s="4" t="s">
        <v>20</v>
      </c>
    </row>
    <row r="10" spans="1:1" x14ac:dyDescent="0.2">
      <c r="A10" s="4" t="s">
        <v>22</v>
      </c>
    </row>
    <row r="11" spans="1:1" x14ac:dyDescent="0.2">
      <c r="A11" s="4" t="s">
        <v>23</v>
      </c>
    </row>
    <row r="12" spans="1:1" x14ac:dyDescent="0.2">
      <c r="A12" s="4" t="s">
        <v>455</v>
      </c>
    </row>
    <row r="13" spans="1:1" x14ac:dyDescent="0.2">
      <c r="A13" s="4" t="s">
        <v>25</v>
      </c>
    </row>
    <row r="14" spans="1:1" x14ac:dyDescent="0.2">
      <c r="A14" s="4"/>
    </row>
    <row r="16" spans="1:1" x14ac:dyDescent="0.2">
      <c r="A16" s="4" t="s">
        <v>28</v>
      </c>
    </row>
    <row r="17" spans="1:2" x14ac:dyDescent="0.2">
      <c r="A17" s="4" t="s">
        <v>29</v>
      </c>
    </row>
    <row r="18" spans="1:2" x14ac:dyDescent="0.2">
      <c r="A18" s="4" t="s">
        <v>30</v>
      </c>
    </row>
    <row r="20" spans="1:2" x14ac:dyDescent="0.2">
      <c r="A20" s="4" t="s">
        <v>36</v>
      </c>
    </row>
    <row r="21" spans="1:2" x14ac:dyDescent="0.2">
      <c r="A21" s="4" t="s">
        <v>37</v>
      </c>
    </row>
    <row r="23" spans="1:2" x14ac:dyDescent="0.2">
      <c r="A23" s="3" t="s">
        <v>202</v>
      </c>
    </row>
    <row r="24" spans="1:2" x14ac:dyDescent="0.2">
      <c r="A24" s="3" t="s">
        <v>203</v>
      </c>
    </row>
    <row r="26" spans="1:2" x14ac:dyDescent="0.2">
      <c r="A26" s="112" t="s">
        <v>215</v>
      </c>
      <c r="B26" s="114" t="s">
        <v>228</v>
      </c>
    </row>
    <row r="27" spans="1:2" x14ac:dyDescent="0.2">
      <c r="A27" s="112" t="s">
        <v>216</v>
      </c>
      <c r="B27" s="114" t="s">
        <v>229</v>
      </c>
    </row>
    <row r="28" spans="1:2" ht="25.5" x14ac:dyDescent="0.2">
      <c r="A28" s="112" t="s">
        <v>453</v>
      </c>
      <c r="B28" s="114" t="s">
        <v>488</v>
      </c>
    </row>
    <row r="29" spans="1:2" x14ac:dyDescent="0.2">
      <c r="A29" s="112" t="s">
        <v>477</v>
      </c>
      <c r="B29" s="114" t="s">
        <v>478</v>
      </c>
    </row>
    <row r="30" spans="1:2" x14ac:dyDescent="0.2">
      <c r="A30" s="112" t="s">
        <v>479</v>
      </c>
      <c r="B30" s="114" t="s">
        <v>480</v>
      </c>
    </row>
    <row r="31" spans="1:2" x14ac:dyDescent="0.2">
      <c r="A31" s="113" t="s">
        <v>217</v>
      </c>
      <c r="B31" s="114" t="s">
        <v>232</v>
      </c>
    </row>
    <row r="32" spans="1:2" x14ac:dyDescent="0.2">
      <c r="A32" s="112" t="s">
        <v>218</v>
      </c>
      <c r="B32" s="114" t="s">
        <v>231</v>
      </c>
    </row>
    <row r="33" spans="1:2" x14ac:dyDescent="0.2">
      <c r="A33" s="112" t="s">
        <v>219</v>
      </c>
      <c r="B33" s="114" t="s">
        <v>230</v>
      </c>
    </row>
    <row r="34" spans="1:2" x14ac:dyDescent="0.2">
      <c r="A34" s="112" t="s">
        <v>220</v>
      </c>
      <c r="B34" s="114" t="s">
        <v>234</v>
      </c>
    </row>
    <row r="35" spans="1:2" x14ac:dyDescent="0.2">
      <c r="A35" s="112" t="s">
        <v>221</v>
      </c>
      <c r="B35" s="114" t="s">
        <v>239</v>
      </c>
    </row>
    <row r="36" spans="1:2" x14ac:dyDescent="0.2">
      <c r="A36" s="112" t="s">
        <v>222</v>
      </c>
      <c r="B36" s="114" t="s">
        <v>235</v>
      </c>
    </row>
    <row r="37" spans="1:2" x14ac:dyDescent="0.2">
      <c r="A37" s="112" t="s">
        <v>223</v>
      </c>
      <c r="B37" s="114" t="s">
        <v>236</v>
      </c>
    </row>
    <row r="38" spans="1:2" x14ac:dyDescent="0.2">
      <c r="A38" s="112" t="s">
        <v>224</v>
      </c>
      <c r="B38" s="114" t="s">
        <v>240</v>
      </c>
    </row>
    <row r="39" spans="1:2" ht="15.75" customHeight="1" x14ac:dyDescent="0.2">
      <c r="A39" s="112" t="s">
        <v>225</v>
      </c>
      <c r="B39" s="114" t="s">
        <v>237</v>
      </c>
    </row>
    <row r="40" spans="1:2" x14ac:dyDescent="0.2">
      <c r="A40" s="112" t="s">
        <v>226</v>
      </c>
      <c r="B40" s="114" t="s">
        <v>238</v>
      </c>
    </row>
    <row r="41" spans="1:2" x14ac:dyDescent="0.2">
      <c r="A41" s="112" t="s">
        <v>227</v>
      </c>
      <c r="B41" s="114" t="s">
        <v>233</v>
      </c>
    </row>
    <row r="45" spans="1:2" ht="12.75" customHeight="1" x14ac:dyDescent="0.2">
      <c r="A45" s="3">
        <v>1</v>
      </c>
    </row>
    <row r="46" spans="1:2" ht="12.75" customHeight="1" x14ac:dyDescent="0.2">
      <c r="A46" s="3">
        <v>2</v>
      </c>
    </row>
    <row r="47" spans="1:2" ht="12.75" customHeight="1" x14ac:dyDescent="0.2">
      <c r="A47" s="3">
        <v>3</v>
      </c>
      <c r="B47" s="3">
        <v>3</v>
      </c>
    </row>
    <row r="48" spans="1:2" ht="12.75" customHeight="1" x14ac:dyDescent="0.2">
      <c r="A48" s="3">
        <v>4</v>
      </c>
      <c r="B48" s="3">
        <v>4</v>
      </c>
    </row>
    <row r="49" spans="1:4" ht="12.75" customHeight="1" x14ac:dyDescent="0.2">
      <c r="A49" s="3">
        <v>5</v>
      </c>
      <c r="B49" s="3">
        <v>5</v>
      </c>
      <c r="C49" s="3">
        <f>25*4</f>
        <v>100</v>
      </c>
      <c r="D49" s="3">
        <f>5*4</f>
        <v>20</v>
      </c>
    </row>
    <row r="50" spans="1:4" x14ac:dyDescent="0.2">
      <c r="C50" s="3">
        <f>12*4</f>
        <v>48</v>
      </c>
      <c r="D50" s="3">
        <f>4*4</f>
        <v>16</v>
      </c>
    </row>
    <row r="51" spans="1:4" x14ac:dyDescent="0.2">
      <c r="C51" s="3">
        <f>6*4</f>
        <v>24</v>
      </c>
      <c r="D51" s="3">
        <f>3*4</f>
        <v>12</v>
      </c>
    </row>
    <row r="54" spans="1:4" x14ac:dyDescent="0.2">
      <c r="A54" s="3">
        <v>0</v>
      </c>
      <c r="B54" s="3">
        <v>15</v>
      </c>
      <c r="C54" s="3">
        <v>0</v>
      </c>
    </row>
    <row r="55" spans="1:4" x14ac:dyDescent="0.2">
      <c r="A55" s="3">
        <v>10</v>
      </c>
      <c r="B55" s="3">
        <v>0</v>
      </c>
      <c r="C55" s="3">
        <v>5</v>
      </c>
    </row>
    <row r="56" spans="1:4" x14ac:dyDescent="0.2">
      <c r="A56" s="3">
        <v>15</v>
      </c>
      <c r="C56" s="3">
        <v>10</v>
      </c>
    </row>
    <row r="58" spans="1:4" x14ac:dyDescent="0.2">
      <c r="A58" s="116" t="s">
        <v>273</v>
      </c>
    </row>
    <row r="59" spans="1:4" x14ac:dyDescent="0.2">
      <c r="A59" s="116" t="s">
        <v>284</v>
      </c>
    </row>
    <row r="60" spans="1:4" x14ac:dyDescent="0.2">
      <c r="A60" s="116" t="s">
        <v>285</v>
      </c>
    </row>
    <row r="62" spans="1:4" x14ac:dyDescent="0.2">
      <c r="A62" s="3" t="s">
        <v>290</v>
      </c>
      <c r="B62" s="3" t="s">
        <v>290</v>
      </c>
    </row>
    <row r="63" spans="1:4" x14ac:dyDescent="0.2">
      <c r="A63" s="3" t="s">
        <v>291</v>
      </c>
      <c r="B63" s="3" t="s">
        <v>293</v>
      </c>
    </row>
    <row r="64" spans="1:4" x14ac:dyDescent="0.2">
      <c r="B64" s="3" t="s">
        <v>291</v>
      </c>
    </row>
    <row r="66" spans="1:1" x14ac:dyDescent="0.2">
      <c r="A66" s="3" t="s">
        <v>28</v>
      </c>
    </row>
    <row r="67" spans="1:1" x14ac:dyDescent="0.2">
      <c r="A67" s="3" t="s">
        <v>30</v>
      </c>
    </row>
    <row r="68" spans="1:1" x14ac:dyDescent="0.2">
      <c r="A68" s="3"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tabSelected="1" view="pageBreakPreview" zoomScale="60" zoomScaleNormal="100" zoomScalePageLayoutView="55" workbookViewId="0">
      <selection activeCell="D13" sqref="D13"/>
    </sheetView>
  </sheetViews>
  <sheetFormatPr baseColWidth="10" defaultColWidth="17.42578125" defaultRowHeight="12.75" x14ac:dyDescent="0.2"/>
  <cols>
    <col min="1" max="1" width="17.42578125" style="167"/>
    <col min="2" max="2" width="23.42578125" style="167" customWidth="1"/>
    <col min="3" max="3" width="23" style="167" customWidth="1"/>
    <col min="4" max="4" width="29.140625" style="167" customWidth="1"/>
    <col min="5" max="5" width="22.42578125" style="167" customWidth="1"/>
    <col min="6" max="6" width="30.42578125" style="167" customWidth="1"/>
    <col min="7" max="7" width="17.42578125" style="167"/>
    <col min="8" max="8" width="28.85546875" style="167" customWidth="1"/>
    <col min="9" max="9" width="17.42578125" style="167"/>
    <col min="10" max="10" width="36.28515625" style="167" customWidth="1"/>
    <col min="11" max="11" width="44.5703125" style="167" customWidth="1"/>
    <col min="12" max="16384" width="17.42578125" style="167"/>
  </cols>
  <sheetData>
    <row r="1" spans="1:11" s="164" customFormat="1" ht="39" customHeight="1" x14ac:dyDescent="0.2">
      <c r="A1" s="376" t="s">
        <v>241</v>
      </c>
      <c r="B1" s="377"/>
      <c r="C1" s="378" t="s">
        <v>242</v>
      </c>
      <c r="D1" s="378"/>
      <c r="E1" s="378"/>
      <c r="F1" s="378"/>
      <c r="G1" s="378"/>
      <c r="H1" s="378"/>
      <c r="I1" s="378"/>
      <c r="J1" s="378"/>
      <c r="K1" s="378"/>
    </row>
    <row r="2" spans="1:11" s="165" customFormat="1" ht="25.5" customHeight="1" x14ac:dyDescent="0.2">
      <c r="A2" s="379" t="s">
        <v>243</v>
      </c>
      <c r="B2" s="380" t="s">
        <v>244</v>
      </c>
      <c r="C2" s="381"/>
      <c r="D2" s="381"/>
      <c r="E2" s="381"/>
      <c r="F2" s="381"/>
      <c r="G2" s="381"/>
      <c r="H2" s="381"/>
      <c r="I2" s="382"/>
      <c r="J2" s="379" t="s">
        <v>447</v>
      </c>
      <c r="K2" s="379" t="s">
        <v>245</v>
      </c>
    </row>
    <row r="3" spans="1:11" s="165" customFormat="1" ht="22.5" customHeight="1" x14ac:dyDescent="0.2">
      <c r="A3" s="383"/>
      <c r="B3" s="384" t="s">
        <v>246</v>
      </c>
      <c r="C3" s="384"/>
      <c r="D3" s="384" t="s">
        <v>247</v>
      </c>
      <c r="E3" s="384"/>
      <c r="F3" s="384" t="s">
        <v>248</v>
      </c>
      <c r="G3" s="384"/>
      <c r="H3" s="384" t="s">
        <v>249</v>
      </c>
      <c r="I3" s="384"/>
      <c r="J3" s="383"/>
      <c r="K3" s="383"/>
    </row>
    <row r="4" spans="1:11" s="166" customFormat="1" ht="27" customHeight="1" x14ac:dyDescent="0.2">
      <c r="A4" s="385"/>
      <c r="B4" s="386" t="s">
        <v>13</v>
      </c>
      <c r="C4" s="387" t="s">
        <v>250</v>
      </c>
      <c r="D4" s="386" t="s">
        <v>13</v>
      </c>
      <c r="E4" s="387" t="s">
        <v>250</v>
      </c>
      <c r="F4" s="386" t="s">
        <v>13</v>
      </c>
      <c r="G4" s="387" t="s">
        <v>250</v>
      </c>
      <c r="H4" s="386" t="s">
        <v>13</v>
      </c>
      <c r="I4" s="387" t="s">
        <v>250</v>
      </c>
      <c r="J4" s="385"/>
      <c r="K4" s="385"/>
    </row>
    <row r="5" spans="1:11" ht="36" customHeight="1" x14ac:dyDescent="0.2">
      <c r="A5" s="388" t="s">
        <v>225</v>
      </c>
      <c r="B5" s="389" t="s">
        <v>252</v>
      </c>
      <c r="C5" s="390" t="s">
        <v>566</v>
      </c>
      <c r="D5" s="389" t="s">
        <v>472</v>
      </c>
      <c r="E5" s="388" t="s">
        <v>493</v>
      </c>
      <c r="F5" s="389" t="s">
        <v>257</v>
      </c>
      <c r="G5" s="391" t="s">
        <v>494</v>
      </c>
      <c r="H5" s="388" t="s">
        <v>260</v>
      </c>
      <c r="I5" s="392" t="s">
        <v>495</v>
      </c>
      <c r="J5" s="393" t="s">
        <v>496</v>
      </c>
      <c r="K5" s="394" t="s">
        <v>497</v>
      </c>
    </row>
    <row r="6" spans="1:11" ht="36" customHeight="1" x14ac:dyDescent="0.2">
      <c r="A6" s="388" t="s">
        <v>225</v>
      </c>
      <c r="B6" s="389" t="s">
        <v>264</v>
      </c>
      <c r="C6" s="395" t="s">
        <v>567</v>
      </c>
      <c r="D6" s="389" t="s">
        <v>475</v>
      </c>
      <c r="E6" s="388" t="s">
        <v>498</v>
      </c>
      <c r="F6" s="389" t="s">
        <v>267</v>
      </c>
      <c r="G6" s="388" t="s">
        <v>499</v>
      </c>
      <c r="H6" s="388" t="s">
        <v>258</v>
      </c>
      <c r="I6" s="396" t="s">
        <v>500</v>
      </c>
      <c r="J6" s="397"/>
      <c r="K6" s="394"/>
    </row>
    <row r="7" spans="1:11" ht="36" customHeight="1" x14ac:dyDescent="0.2">
      <c r="A7" s="388" t="s">
        <v>225</v>
      </c>
      <c r="B7" s="389" t="s">
        <v>262</v>
      </c>
      <c r="C7" s="395" t="s">
        <v>501</v>
      </c>
      <c r="D7" s="389" t="s">
        <v>261</v>
      </c>
      <c r="E7" s="388" t="s">
        <v>502</v>
      </c>
      <c r="F7" s="389" t="s">
        <v>263</v>
      </c>
      <c r="G7" s="388" t="s">
        <v>568</v>
      </c>
      <c r="H7" s="388" t="s">
        <v>254</v>
      </c>
      <c r="I7" s="396" t="s">
        <v>569</v>
      </c>
      <c r="J7" s="397"/>
      <c r="K7" s="394"/>
    </row>
    <row r="8" spans="1:11" ht="36" customHeight="1" x14ac:dyDescent="0.2">
      <c r="A8" s="388" t="s">
        <v>225</v>
      </c>
      <c r="B8" s="389" t="s">
        <v>264</v>
      </c>
      <c r="C8" s="398" t="s">
        <v>504</v>
      </c>
      <c r="D8" s="389" t="s">
        <v>255</v>
      </c>
      <c r="E8" s="399" t="s">
        <v>505</v>
      </c>
      <c r="F8" s="389" t="s">
        <v>263</v>
      </c>
      <c r="G8" s="388" t="s">
        <v>506</v>
      </c>
      <c r="H8" s="388"/>
      <c r="I8" s="400"/>
      <c r="J8" s="397"/>
      <c r="K8" s="394"/>
    </row>
    <row r="9" spans="1:11" ht="36" customHeight="1" x14ac:dyDescent="0.2">
      <c r="A9" s="388" t="s">
        <v>225</v>
      </c>
      <c r="B9" s="401" t="s">
        <v>256</v>
      </c>
      <c r="C9" s="398" t="s">
        <v>507</v>
      </c>
      <c r="D9" s="401"/>
      <c r="E9" s="388"/>
      <c r="F9" s="389"/>
      <c r="G9" s="388"/>
      <c r="H9" s="402"/>
      <c r="I9" s="403"/>
      <c r="J9" s="404"/>
      <c r="K9" s="394"/>
    </row>
    <row r="10" spans="1:11" ht="36" customHeight="1" x14ac:dyDescent="0.2">
      <c r="A10" s="388" t="s">
        <v>225</v>
      </c>
      <c r="B10" s="401" t="s">
        <v>252</v>
      </c>
      <c r="C10" s="390" t="s">
        <v>508</v>
      </c>
      <c r="D10" s="401" t="s">
        <v>261</v>
      </c>
      <c r="E10" s="388" t="s">
        <v>509</v>
      </c>
      <c r="F10" s="389" t="s">
        <v>267</v>
      </c>
      <c r="G10" s="388" t="s">
        <v>510</v>
      </c>
      <c r="H10" s="388" t="s">
        <v>260</v>
      </c>
      <c r="I10" s="392" t="s">
        <v>495</v>
      </c>
      <c r="J10" s="405" t="s">
        <v>511</v>
      </c>
      <c r="K10" s="406" t="s">
        <v>572</v>
      </c>
    </row>
    <row r="11" spans="1:11" ht="36" customHeight="1" x14ac:dyDescent="0.2">
      <c r="A11" s="388" t="s">
        <v>225</v>
      </c>
      <c r="B11" s="401" t="s">
        <v>256</v>
      </c>
      <c r="C11" s="391" t="s">
        <v>570</v>
      </c>
      <c r="D11" s="401" t="s">
        <v>475</v>
      </c>
      <c r="E11" s="399" t="s">
        <v>571</v>
      </c>
      <c r="F11" s="389" t="s">
        <v>263</v>
      </c>
      <c r="G11" s="391" t="s">
        <v>512</v>
      </c>
      <c r="H11" s="388" t="s">
        <v>258</v>
      </c>
      <c r="I11" s="396" t="s">
        <v>500</v>
      </c>
      <c r="J11" s="407"/>
      <c r="K11" s="408"/>
    </row>
    <row r="12" spans="1:11" ht="75" customHeight="1" x14ac:dyDescent="0.2">
      <c r="A12" s="388" t="s">
        <v>225</v>
      </c>
      <c r="B12" s="401"/>
      <c r="C12" s="399"/>
      <c r="D12" s="401"/>
      <c r="E12" s="388"/>
      <c r="F12" s="389" t="s">
        <v>265</v>
      </c>
      <c r="G12" s="402" t="s">
        <v>513</v>
      </c>
      <c r="H12" s="388" t="s">
        <v>254</v>
      </c>
      <c r="I12" s="396" t="s">
        <v>503</v>
      </c>
      <c r="J12" s="409"/>
      <c r="K12" s="410"/>
    </row>
    <row r="13" spans="1:11" ht="36" customHeight="1" x14ac:dyDescent="0.2">
      <c r="A13" s="388" t="s">
        <v>225</v>
      </c>
      <c r="B13" s="401" t="s">
        <v>256</v>
      </c>
      <c r="C13" s="391" t="s">
        <v>514</v>
      </c>
      <c r="D13" s="401" t="s">
        <v>473</v>
      </c>
      <c r="E13" s="388" t="s">
        <v>573</v>
      </c>
      <c r="F13" s="389" t="s">
        <v>263</v>
      </c>
      <c r="G13" s="402" t="s">
        <v>574</v>
      </c>
      <c r="H13" s="388" t="s">
        <v>254</v>
      </c>
      <c r="I13" s="396" t="s">
        <v>569</v>
      </c>
      <c r="J13" s="406" t="s">
        <v>515</v>
      </c>
      <c r="K13" s="406" t="s">
        <v>575</v>
      </c>
    </row>
    <row r="14" spans="1:11" ht="63.75" customHeight="1" x14ac:dyDescent="0.2">
      <c r="A14" s="402"/>
      <c r="B14" s="401"/>
      <c r="C14" s="411"/>
      <c r="D14" s="401"/>
      <c r="E14" s="411"/>
      <c r="F14" s="389"/>
      <c r="G14" s="402"/>
      <c r="H14" s="412"/>
      <c r="I14" s="413"/>
      <c r="J14" s="410"/>
      <c r="K14" s="410"/>
    </row>
    <row r="15" spans="1:11" ht="36" customHeight="1" x14ac:dyDescent="0.2">
      <c r="A15" s="402" t="s">
        <v>225</v>
      </c>
      <c r="B15" s="389" t="s">
        <v>252</v>
      </c>
      <c r="C15" s="390" t="s">
        <v>516</v>
      </c>
      <c r="D15" s="401"/>
      <c r="E15" s="412"/>
      <c r="F15" s="389"/>
      <c r="G15" s="401"/>
      <c r="H15" s="388" t="s">
        <v>260</v>
      </c>
      <c r="I15" s="392" t="s">
        <v>495</v>
      </c>
      <c r="J15" s="405" t="s">
        <v>517</v>
      </c>
      <c r="K15" s="405" t="s">
        <v>576</v>
      </c>
    </row>
    <row r="16" spans="1:11" ht="36" customHeight="1" x14ac:dyDescent="0.2">
      <c r="A16" s="402"/>
      <c r="B16" s="401"/>
      <c r="C16" s="401"/>
      <c r="D16" s="401"/>
      <c r="E16" s="412"/>
      <c r="F16" s="389"/>
      <c r="G16" s="401"/>
      <c r="H16" s="388" t="s">
        <v>258</v>
      </c>
      <c r="I16" s="396" t="s">
        <v>500</v>
      </c>
      <c r="J16" s="407"/>
      <c r="K16" s="407"/>
    </row>
    <row r="17" spans="1:11" ht="60" customHeight="1" x14ac:dyDescent="0.2">
      <c r="A17" s="402"/>
      <c r="B17" s="401"/>
      <c r="C17" s="402"/>
      <c r="D17" s="401"/>
      <c r="E17" s="402"/>
      <c r="F17" s="389"/>
      <c r="G17" s="401"/>
      <c r="H17" s="388" t="s">
        <v>254</v>
      </c>
      <c r="I17" s="396" t="s">
        <v>569</v>
      </c>
      <c r="J17" s="409"/>
      <c r="K17" s="409"/>
    </row>
    <row r="18" spans="1:11" ht="36" customHeight="1" x14ac:dyDescent="0.2">
      <c r="A18" s="402" t="s">
        <v>225</v>
      </c>
      <c r="B18" s="401" t="s">
        <v>484</v>
      </c>
      <c r="C18" s="402" t="s">
        <v>577</v>
      </c>
      <c r="D18" s="401" t="s">
        <v>261</v>
      </c>
      <c r="E18" s="402" t="s">
        <v>518</v>
      </c>
      <c r="F18" s="389"/>
      <c r="G18" s="401"/>
      <c r="H18" s="388" t="s">
        <v>258</v>
      </c>
      <c r="I18" s="392" t="s">
        <v>495</v>
      </c>
      <c r="J18" s="405" t="s">
        <v>519</v>
      </c>
      <c r="K18" s="405" t="s">
        <v>520</v>
      </c>
    </row>
    <row r="19" spans="1:11" ht="111" customHeight="1" x14ac:dyDescent="0.2">
      <c r="A19" s="388" t="s">
        <v>225</v>
      </c>
      <c r="B19" s="401" t="s">
        <v>248</v>
      </c>
      <c r="C19" s="402" t="s">
        <v>578</v>
      </c>
      <c r="D19" s="401"/>
      <c r="E19" s="412"/>
      <c r="F19" s="389"/>
      <c r="G19" s="414"/>
      <c r="H19" s="388" t="s">
        <v>254</v>
      </c>
      <c r="I19" s="396" t="s">
        <v>521</v>
      </c>
      <c r="J19" s="409"/>
      <c r="K19" s="409"/>
    </row>
    <row r="20" spans="1:11" ht="36" customHeight="1" x14ac:dyDescent="0.2">
      <c r="A20" s="388" t="s">
        <v>225</v>
      </c>
      <c r="B20" s="401" t="s">
        <v>248</v>
      </c>
      <c r="C20" s="388" t="s">
        <v>522</v>
      </c>
      <c r="D20" s="389" t="s">
        <v>261</v>
      </c>
      <c r="E20" s="388" t="s">
        <v>502</v>
      </c>
      <c r="F20" s="389"/>
      <c r="G20" s="389"/>
      <c r="H20" s="388" t="s">
        <v>254</v>
      </c>
      <c r="I20" s="396" t="s">
        <v>569</v>
      </c>
      <c r="J20" s="415" t="s">
        <v>523</v>
      </c>
      <c r="K20" s="405" t="s">
        <v>520</v>
      </c>
    </row>
    <row r="21" spans="1:11" ht="156.75" customHeight="1" x14ac:dyDescent="0.2">
      <c r="A21" s="388" t="s">
        <v>225</v>
      </c>
      <c r="B21" s="401"/>
      <c r="C21" s="389"/>
      <c r="D21" s="401" t="s">
        <v>261</v>
      </c>
      <c r="E21" s="402" t="s">
        <v>518</v>
      </c>
      <c r="F21" s="389"/>
      <c r="G21" s="389"/>
      <c r="H21" s="388" t="s">
        <v>258</v>
      </c>
      <c r="I21" s="396" t="s">
        <v>500</v>
      </c>
      <c r="J21" s="416"/>
      <c r="K21" s="409"/>
    </row>
    <row r="22" spans="1:11" ht="36" customHeight="1" x14ac:dyDescent="0.2">
      <c r="A22" s="388"/>
      <c r="B22" s="401"/>
      <c r="C22" s="414"/>
      <c r="D22" s="401"/>
      <c r="E22" s="417"/>
      <c r="F22" s="389"/>
      <c r="G22" s="418"/>
      <c r="H22" s="388"/>
      <c r="I22" s="396"/>
      <c r="J22" s="419"/>
      <c r="K22" s="389"/>
    </row>
    <row r="23" spans="1:11" ht="36" customHeight="1" x14ac:dyDescent="0.2">
      <c r="A23" s="388"/>
      <c r="B23" s="401"/>
      <c r="C23" s="389"/>
      <c r="D23" s="401"/>
      <c r="E23" s="417"/>
      <c r="F23" s="389"/>
      <c r="G23" s="389"/>
      <c r="H23" s="388"/>
      <c r="I23" s="396"/>
      <c r="J23" s="419"/>
      <c r="K23" s="389"/>
    </row>
    <row r="24" spans="1:11" ht="36" customHeight="1" x14ac:dyDescent="0.2">
      <c r="A24" s="388"/>
      <c r="B24" s="401"/>
      <c r="C24" s="389"/>
      <c r="D24" s="401"/>
      <c r="E24" s="417"/>
      <c r="F24" s="389"/>
      <c r="G24" s="389"/>
      <c r="H24" s="412"/>
      <c r="I24" s="400"/>
      <c r="J24" s="419"/>
      <c r="K24" s="389"/>
    </row>
    <row r="25" spans="1:11" ht="36" customHeight="1" x14ac:dyDescent="0.2">
      <c r="A25" s="388"/>
      <c r="B25" s="401"/>
      <c r="C25" s="389"/>
      <c r="D25" s="401"/>
      <c r="E25" s="417"/>
      <c r="F25" s="389"/>
      <c r="G25" s="420"/>
      <c r="H25" s="412"/>
      <c r="I25" s="396"/>
      <c r="J25" s="419"/>
      <c r="K25" s="389"/>
    </row>
    <row r="26" spans="1:11" ht="36" customHeight="1" x14ac:dyDescent="0.2">
      <c r="A26" s="388"/>
      <c r="B26" s="401"/>
      <c r="C26" s="389"/>
      <c r="D26" s="401"/>
      <c r="E26" s="417"/>
      <c r="F26" s="389"/>
      <c r="G26" s="389"/>
      <c r="H26" s="412"/>
      <c r="I26" s="400"/>
      <c r="J26" s="421"/>
      <c r="K26" s="389"/>
    </row>
    <row r="27" spans="1:11" ht="36" customHeight="1" x14ac:dyDescent="0.2">
      <c r="A27" s="388"/>
      <c r="B27" s="401"/>
      <c r="C27" s="389"/>
      <c r="D27" s="401"/>
      <c r="E27" s="417"/>
      <c r="F27" s="389"/>
      <c r="G27" s="420"/>
      <c r="H27" s="412"/>
      <c r="I27" s="396"/>
      <c r="J27" s="421"/>
      <c r="K27" s="389"/>
    </row>
    <row r="28" spans="1:11" ht="36" customHeight="1" x14ac:dyDescent="0.2">
      <c r="A28" s="388"/>
      <c r="B28" s="389"/>
      <c r="C28" s="414"/>
      <c r="D28" s="401"/>
      <c r="E28" s="414"/>
      <c r="F28" s="389"/>
      <c r="G28" s="414"/>
      <c r="H28" s="422"/>
      <c r="I28" s="392"/>
      <c r="J28" s="421"/>
      <c r="K28" s="389"/>
    </row>
    <row r="29" spans="1:11" ht="36" customHeight="1" x14ac:dyDescent="0.2">
      <c r="A29" s="388"/>
      <c r="B29" s="389"/>
      <c r="C29" s="389"/>
      <c r="D29" s="401"/>
      <c r="E29" s="417"/>
      <c r="F29" s="389"/>
      <c r="G29" s="389"/>
      <c r="H29" s="422"/>
      <c r="I29" s="396"/>
      <c r="J29" s="423"/>
      <c r="K29" s="423"/>
    </row>
    <row r="30" spans="1:11" ht="36" customHeight="1" x14ac:dyDescent="0.2">
      <c r="A30" s="388"/>
      <c r="B30" s="389"/>
      <c r="C30" s="389"/>
      <c r="D30" s="401"/>
      <c r="E30" s="417"/>
      <c r="F30" s="389"/>
      <c r="G30" s="389"/>
      <c r="H30" s="422"/>
      <c r="I30" s="396"/>
      <c r="J30" s="423"/>
      <c r="K30" s="423"/>
    </row>
    <row r="31" spans="1:11" ht="36" customHeight="1" x14ac:dyDescent="0.2">
      <c r="A31" s="388"/>
      <c r="B31" s="389"/>
      <c r="C31" s="414"/>
      <c r="D31" s="424"/>
      <c r="E31" s="417"/>
      <c r="F31" s="389"/>
      <c r="G31" s="425"/>
      <c r="H31" s="422"/>
      <c r="I31" s="426"/>
      <c r="J31" s="423"/>
      <c r="K31" s="423"/>
    </row>
    <row r="32" spans="1:11" ht="36" customHeight="1" x14ac:dyDescent="0.2">
      <c r="A32" s="388"/>
      <c r="B32" s="389"/>
      <c r="C32" s="389"/>
      <c r="D32" s="424"/>
      <c r="E32" s="417"/>
      <c r="F32" s="389"/>
      <c r="G32" s="389"/>
      <c r="H32" s="422"/>
      <c r="I32" s="427"/>
      <c r="J32" s="389"/>
      <c r="K32" s="389"/>
    </row>
    <row r="33" spans="1:11" ht="36" customHeight="1" x14ac:dyDescent="0.2">
      <c r="A33" s="388"/>
      <c r="B33" s="389"/>
      <c r="C33" s="389"/>
      <c r="D33" s="424"/>
      <c r="E33" s="417"/>
      <c r="F33" s="389"/>
      <c r="G33" s="389"/>
      <c r="H33" s="422"/>
      <c r="I33" s="426"/>
      <c r="J33" s="423"/>
      <c r="K33" s="423"/>
    </row>
    <row r="34" spans="1:11" ht="36" customHeight="1" x14ac:dyDescent="0.2">
      <c r="A34" s="388"/>
      <c r="B34" s="401"/>
      <c r="C34" s="428"/>
      <c r="D34" s="389"/>
      <c r="E34" s="417"/>
      <c r="F34" s="389"/>
      <c r="G34" s="418"/>
      <c r="H34" s="418"/>
      <c r="I34" s="400"/>
      <c r="J34" s="429"/>
      <c r="K34" s="417"/>
    </row>
    <row r="35" spans="1:11" ht="36" customHeight="1" x14ac:dyDescent="0.2">
      <c r="A35" s="388"/>
      <c r="B35" s="401"/>
      <c r="C35" s="428"/>
      <c r="D35" s="389"/>
      <c r="E35" s="417"/>
      <c r="F35" s="389"/>
      <c r="G35" s="418"/>
      <c r="H35" s="418"/>
      <c r="I35" s="400"/>
      <c r="J35" s="429"/>
      <c r="K35" s="417"/>
    </row>
    <row r="36" spans="1:11" ht="36" customHeight="1" x14ac:dyDescent="0.2">
      <c r="A36" s="388"/>
      <c r="B36" s="401"/>
      <c r="C36" s="428"/>
      <c r="D36" s="389"/>
      <c r="E36" s="417"/>
      <c r="F36" s="389"/>
      <c r="G36" s="418"/>
      <c r="H36" s="418"/>
      <c r="I36" s="400"/>
      <c r="J36" s="429"/>
      <c r="K36" s="417"/>
    </row>
    <row r="37" spans="1:11" ht="36" customHeight="1" x14ac:dyDescent="0.2">
      <c r="A37" s="388"/>
      <c r="B37" s="401"/>
      <c r="C37" s="428"/>
      <c r="D37" s="389"/>
      <c r="E37" s="417"/>
      <c r="F37" s="389"/>
      <c r="G37" s="418"/>
      <c r="H37" s="418"/>
      <c r="I37" s="400"/>
      <c r="J37" s="429"/>
      <c r="K37" s="417"/>
    </row>
    <row r="38" spans="1:11" ht="36" customHeight="1" x14ac:dyDescent="0.2">
      <c r="A38" s="388"/>
      <c r="B38" s="401"/>
      <c r="C38" s="428"/>
      <c r="D38" s="389"/>
      <c r="E38" s="417"/>
      <c r="F38" s="389"/>
      <c r="G38" s="418"/>
      <c r="H38" s="418"/>
      <c r="I38" s="400"/>
      <c r="J38" s="429"/>
      <c r="K38" s="417"/>
    </row>
    <row r="39" spans="1:11" ht="36" customHeight="1" x14ac:dyDescent="0.2">
      <c r="A39" s="388"/>
      <c r="B39" s="401"/>
      <c r="C39" s="428"/>
      <c r="D39" s="389"/>
      <c r="E39" s="417"/>
      <c r="F39" s="389"/>
      <c r="G39" s="418"/>
      <c r="H39" s="418"/>
      <c r="I39" s="400"/>
      <c r="J39" s="429"/>
      <c r="K39" s="417"/>
    </row>
    <row r="40" spans="1:11" ht="36" customHeight="1" x14ac:dyDescent="0.2">
      <c r="A40" s="388"/>
      <c r="B40" s="401"/>
      <c r="C40" s="428"/>
      <c r="D40" s="389"/>
      <c r="E40" s="417"/>
      <c r="F40" s="389"/>
      <c r="G40" s="418"/>
      <c r="H40" s="418"/>
      <c r="I40" s="400"/>
      <c r="J40" s="429"/>
      <c r="K40" s="417"/>
    </row>
    <row r="41" spans="1:11" ht="36" customHeight="1" x14ac:dyDescent="0.2">
      <c r="A41" s="388"/>
      <c r="B41" s="401"/>
      <c r="C41" s="428"/>
      <c r="D41" s="389"/>
      <c r="E41" s="417"/>
      <c r="F41" s="389"/>
      <c r="G41" s="418"/>
      <c r="H41" s="418"/>
      <c r="I41" s="400"/>
      <c r="J41" s="429"/>
      <c r="K41" s="417"/>
    </row>
    <row r="42" spans="1:11" ht="36" customHeight="1" x14ac:dyDescent="0.2">
      <c r="A42" s="388"/>
      <c r="B42" s="401"/>
      <c r="C42" s="428"/>
      <c r="D42" s="389"/>
      <c r="E42" s="417"/>
      <c r="F42" s="389"/>
      <c r="G42" s="418"/>
      <c r="H42" s="418"/>
      <c r="I42" s="400"/>
      <c r="J42" s="429"/>
      <c r="K42" s="417"/>
    </row>
    <row r="43" spans="1:11" ht="36" customHeight="1" x14ac:dyDescent="0.2">
      <c r="A43" s="388"/>
      <c r="B43" s="401"/>
      <c r="C43" s="428"/>
      <c r="D43" s="389"/>
      <c r="E43" s="417"/>
      <c r="F43" s="389"/>
      <c r="G43" s="418"/>
      <c r="H43" s="418"/>
      <c r="I43" s="400"/>
      <c r="J43" s="429"/>
      <c r="K43" s="417"/>
    </row>
    <row r="44" spans="1:11" ht="36" customHeight="1" x14ac:dyDescent="0.2">
      <c r="A44" s="388"/>
      <c r="B44" s="401"/>
      <c r="C44" s="428"/>
      <c r="D44" s="389"/>
      <c r="E44" s="417"/>
      <c r="F44" s="389"/>
      <c r="G44" s="418"/>
      <c r="H44" s="418"/>
      <c r="I44" s="400"/>
      <c r="J44" s="429"/>
      <c r="K44" s="417"/>
    </row>
    <row r="45" spans="1:11" ht="42.95" customHeight="1" x14ac:dyDescent="0.2">
      <c r="A45" s="430" t="s">
        <v>251</v>
      </c>
      <c r="B45" s="431"/>
      <c r="C45" s="431"/>
      <c r="D45" s="431"/>
      <c r="E45" s="431"/>
      <c r="F45" s="431"/>
      <c r="G45" s="431"/>
      <c r="H45" s="431"/>
      <c r="I45" s="431"/>
      <c r="J45" s="431"/>
      <c r="K45" s="431"/>
    </row>
    <row r="46" spans="1:11" x14ac:dyDescent="0.2">
      <c r="A46" s="420"/>
      <c r="B46" s="420"/>
      <c r="C46" s="420"/>
      <c r="D46" s="420"/>
      <c r="E46" s="420"/>
      <c r="F46" s="420"/>
      <c r="G46" s="420"/>
      <c r="H46" s="420"/>
      <c r="I46" s="420"/>
      <c r="J46" s="420"/>
      <c r="K46" s="420"/>
    </row>
    <row r="47" spans="1:11" x14ac:dyDescent="0.2">
      <c r="A47" s="420"/>
      <c r="B47" s="420"/>
      <c r="C47" s="420"/>
      <c r="D47" s="420"/>
      <c r="E47" s="420"/>
      <c r="F47" s="420"/>
      <c r="G47" s="420"/>
      <c r="H47" s="420"/>
      <c r="I47" s="420"/>
      <c r="J47" s="420"/>
      <c r="K47" s="420"/>
    </row>
    <row r="48" spans="1:11" x14ac:dyDescent="0.2">
      <c r="A48" s="420"/>
      <c r="B48" s="420"/>
      <c r="C48" s="420"/>
      <c r="D48" s="420"/>
      <c r="E48" s="420"/>
      <c r="F48" s="420"/>
      <c r="G48" s="420"/>
      <c r="H48" s="420"/>
      <c r="I48" s="420"/>
      <c r="J48" s="420"/>
      <c r="K48" s="420"/>
    </row>
    <row r="49" spans="1:11" hidden="1" x14ac:dyDescent="0.2">
      <c r="A49" s="420" t="s">
        <v>472</v>
      </c>
      <c r="B49" s="420" t="s">
        <v>252</v>
      </c>
      <c r="C49" s="420" t="s">
        <v>253</v>
      </c>
      <c r="D49" s="420" t="s">
        <v>254</v>
      </c>
      <c r="E49" s="420"/>
      <c r="F49" s="420" t="s">
        <v>254</v>
      </c>
      <c r="G49" s="420"/>
      <c r="H49" s="420" t="s">
        <v>254</v>
      </c>
      <c r="I49" s="420"/>
      <c r="J49" s="420"/>
      <c r="K49" s="420"/>
    </row>
    <row r="50" spans="1:11" hidden="1" x14ac:dyDescent="0.2">
      <c r="A50" s="420" t="s">
        <v>255</v>
      </c>
      <c r="B50" s="420" t="s">
        <v>256</v>
      </c>
      <c r="C50" s="420" t="s">
        <v>257</v>
      </c>
      <c r="D50" s="420" t="s">
        <v>258</v>
      </c>
      <c r="E50" s="420"/>
      <c r="F50" s="420" t="s">
        <v>258</v>
      </c>
      <c r="G50" s="420"/>
      <c r="H50" s="420" t="s">
        <v>258</v>
      </c>
      <c r="I50" s="420"/>
      <c r="J50" s="420"/>
      <c r="K50" s="420"/>
    </row>
    <row r="51" spans="1:11" hidden="1" x14ac:dyDescent="0.2">
      <c r="A51" s="420" t="s">
        <v>473</v>
      </c>
      <c r="B51" s="420" t="s">
        <v>248</v>
      </c>
      <c r="C51" s="420" t="s">
        <v>259</v>
      </c>
      <c r="D51" s="420" t="s">
        <v>260</v>
      </c>
      <c r="E51" s="420"/>
      <c r="F51" s="420" t="s">
        <v>260</v>
      </c>
      <c r="G51" s="420"/>
      <c r="H51" s="420" t="s">
        <v>260</v>
      </c>
      <c r="I51" s="420"/>
      <c r="J51" s="420"/>
      <c r="K51" s="420"/>
    </row>
    <row r="52" spans="1:11" hidden="1" x14ac:dyDescent="0.2">
      <c r="A52" s="420" t="s">
        <v>261</v>
      </c>
      <c r="B52" s="420" t="s">
        <v>262</v>
      </c>
      <c r="C52" s="420" t="s">
        <v>263</v>
      </c>
      <c r="D52" s="420"/>
      <c r="E52" s="420"/>
      <c r="F52" s="420"/>
      <c r="G52" s="420"/>
      <c r="H52" s="420"/>
      <c r="I52" s="420"/>
      <c r="J52" s="420"/>
      <c r="K52" s="420"/>
    </row>
    <row r="53" spans="1:11" hidden="1" x14ac:dyDescent="0.2">
      <c r="A53" s="420" t="s">
        <v>483</v>
      </c>
      <c r="B53" s="420" t="s">
        <v>484</v>
      </c>
      <c r="C53" s="420" t="s">
        <v>485</v>
      </c>
      <c r="D53" s="420"/>
      <c r="E53" s="420"/>
      <c r="F53" s="420"/>
      <c r="G53" s="420"/>
      <c r="H53" s="420"/>
      <c r="I53" s="420"/>
      <c r="J53" s="420"/>
      <c r="K53" s="420"/>
    </row>
    <row r="54" spans="1:11" hidden="1" x14ac:dyDescent="0.2">
      <c r="A54" s="420" t="s">
        <v>474</v>
      </c>
      <c r="B54" s="420" t="s">
        <v>264</v>
      </c>
      <c r="C54" s="420" t="s">
        <v>265</v>
      </c>
      <c r="D54" s="420"/>
      <c r="E54" s="420"/>
      <c r="F54" s="420"/>
      <c r="G54" s="420"/>
      <c r="H54" s="420"/>
      <c r="I54" s="420"/>
      <c r="J54" s="420"/>
      <c r="K54" s="420"/>
    </row>
    <row r="55" spans="1:11" hidden="1" x14ac:dyDescent="0.2">
      <c r="A55" s="420" t="s">
        <v>475</v>
      </c>
      <c r="B55" s="420" t="s">
        <v>266</v>
      </c>
      <c r="C55" s="420" t="s">
        <v>267</v>
      </c>
      <c r="D55" s="420"/>
      <c r="E55" s="420"/>
      <c r="F55" s="420"/>
      <c r="G55" s="420"/>
      <c r="H55" s="420"/>
      <c r="I55" s="420"/>
      <c r="J55" s="420"/>
      <c r="K55" s="420"/>
    </row>
    <row r="56" spans="1:11" hidden="1" x14ac:dyDescent="0.2">
      <c r="A56" s="420"/>
      <c r="B56" s="420"/>
      <c r="C56" s="420" t="s">
        <v>486</v>
      </c>
      <c r="D56" s="420"/>
      <c r="E56" s="420"/>
      <c r="F56" s="420"/>
      <c r="G56" s="420"/>
      <c r="H56" s="420"/>
      <c r="I56" s="420"/>
      <c r="J56" s="420"/>
      <c r="K56" s="420"/>
    </row>
    <row r="57" spans="1:11" s="168" customFormat="1" hidden="1" x14ac:dyDescent="0.2">
      <c r="A57" s="432"/>
      <c r="B57" s="432"/>
      <c r="C57" s="420" t="s">
        <v>487</v>
      </c>
      <c r="D57" s="432"/>
      <c r="E57" s="432"/>
      <c r="F57" s="432"/>
      <c r="G57" s="432"/>
      <c r="H57" s="432"/>
      <c r="I57" s="432"/>
      <c r="J57" s="432"/>
      <c r="K57" s="432"/>
    </row>
    <row r="58" spans="1:11" s="168" customFormat="1" hidden="1" x14ac:dyDescent="0.2">
      <c r="A58" s="432"/>
      <c r="B58" s="432"/>
      <c r="C58" s="432"/>
      <c r="D58" s="432"/>
      <c r="E58" s="432"/>
      <c r="F58" s="432"/>
      <c r="G58" s="432"/>
      <c r="H58" s="432"/>
      <c r="I58" s="432"/>
      <c r="J58" s="432"/>
      <c r="K58" s="432"/>
    </row>
    <row r="59" spans="1:11" s="168" customFormat="1" ht="15" hidden="1" x14ac:dyDescent="0.25">
      <c r="A59" s="433"/>
      <c r="B59" s="433"/>
      <c r="C59" s="433"/>
      <c r="D59" s="432"/>
      <c r="E59" s="432"/>
      <c r="F59" s="432"/>
      <c r="G59" s="432"/>
      <c r="H59" s="432"/>
      <c r="I59" s="432"/>
      <c r="J59" s="432"/>
      <c r="K59" s="432"/>
    </row>
    <row r="60" spans="1:11" s="168" customFormat="1" ht="14.25" hidden="1" x14ac:dyDescent="0.2">
      <c r="A60" s="434"/>
      <c r="B60" s="435"/>
      <c r="C60" s="436"/>
      <c r="D60" s="432"/>
      <c r="E60" s="432"/>
      <c r="F60" s="432"/>
      <c r="G60" s="432"/>
      <c r="H60" s="432"/>
      <c r="I60" s="432"/>
      <c r="J60" s="432"/>
      <c r="K60" s="432"/>
    </row>
    <row r="61" spans="1:11" s="168" customFormat="1" ht="14.25" hidden="1" x14ac:dyDescent="0.2">
      <c r="A61" s="434"/>
      <c r="B61" s="435"/>
      <c r="C61" s="436"/>
      <c r="D61" s="432"/>
      <c r="E61" s="432"/>
      <c r="F61" s="432"/>
      <c r="G61" s="432"/>
      <c r="H61" s="432"/>
      <c r="I61" s="432"/>
      <c r="J61" s="432"/>
      <c r="K61" s="432"/>
    </row>
    <row r="62" spans="1:11" s="168" customFormat="1" ht="14.25" hidden="1" x14ac:dyDescent="0.2">
      <c r="A62" s="434"/>
      <c r="B62" s="435"/>
      <c r="C62" s="436"/>
      <c r="D62" s="432"/>
      <c r="E62" s="432"/>
      <c r="F62" s="432"/>
      <c r="G62" s="432"/>
      <c r="H62" s="432"/>
      <c r="I62" s="432"/>
      <c r="J62" s="432"/>
      <c r="K62" s="432"/>
    </row>
    <row r="63" spans="1:11" s="168" customFormat="1" ht="14.25" x14ac:dyDescent="0.2">
      <c r="A63" s="434"/>
      <c r="B63" s="435"/>
      <c r="C63" s="436"/>
      <c r="D63" s="432"/>
      <c r="E63" s="432"/>
      <c r="F63" s="432"/>
      <c r="G63" s="432"/>
      <c r="H63" s="432"/>
      <c r="I63" s="432"/>
      <c r="J63" s="432"/>
      <c r="K63" s="432"/>
    </row>
    <row r="64" spans="1:11" s="168" customFormat="1" ht="14.25" x14ac:dyDescent="0.2">
      <c r="A64" s="434"/>
      <c r="B64" s="435"/>
      <c r="C64" s="436"/>
      <c r="D64" s="432"/>
      <c r="E64" s="432"/>
      <c r="F64" s="432"/>
      <c r="G64" s="432"/>
      <c r="H64" s="432"/>
      <c r="I64" s="432"/>
      <c r="J64" s="432"/>
      <c r="K64" s="432"/>
    </row>
    <row r="65" spans="1:11" ht="14.25" x14ac:dyDescent="0.2">
      <c r="A65" s="437"/>
      <c r="B65" s="438"/>
      <c r="C65" s="439"/>
      <c r="D65" s="420"/>
      <c r="E65" s="420"/>
      <c r="F65" s="420"/>
      <c r="G65" s="420"/>
      <c r="H65" s="420"/>
      <c r="I65" s="420"/>
      <c r="J65" s="420"/>
      <c r="K65" s="420"/>
    </row>
    <row r="66" spans="1:11" ht="14.25" x14ac:dyDescent="0.2">
      <c r="A66" s="437"/>
      <c r="B66" s="438"/>
      <c r="C66" s="439"/>
      <c r="D66" s="420"/>
      <c r="E66" s="420"/>
      <c r="F66" s="420"/>
      <c r="G66" s="420"/>
      <c r="H66" s="420"/>
      <c r="I66" s="420"/>
      <c r="J66" s="420"/>
      <c r="K66" s="420"/>
    </row>
    <row r="67" spans="1:11" ht="14.25" x14ac:dyDescent="0.2">
      <c r="A67" s="437"/>
      <c r="B67" s="438"/>
      <c r="C67" s="439"/>
      <c r="D67" s="420"/>
      <c r="E67" s="420"/>
      <c r="F67" s="420"/>
      <c r="G67" s="420"/>
      <c r="H67" s="420"/>
      <c r="I67" s="420"/>
      <c r="J67" s="420"/>
      <c r="K67" s="420"/>
    </row>
    <row r="68" spans="1:11" ht="14.25" x14ac:dyDescent="0.2">
      <c r="A68" s="437"/>
      <c r="B68" s="438"/>
      <c r="C68" s="439"/>
      <c r="D68" s="420"/>
      <c r="E68" s="420"/>
      <c r="F68" s="420"/>
      <c r="G68" s="420"/>
      <c r="H68" s="420"/>
      <c r="I68" s="420"/>
      <c r="J68" s="420"/>
      <c r="K68" s="420"/>
    </row>
    <row r="69" spans="1:11" ht="14.25" x14ac:dyDescent="0.2">
      <c r="A69" s="437"/>
      <c r="B69" s="438"/>
      <c r="C69" s="439"/>
      <c r="D69" s="420"/>
      <c r="E69" s="420"/>
      <c r="F69" s="420"/>
      <c r="G69" s="420"/>
      <c r="H69" s="420"/>
      <c r="I69" s="420"/>
      <c r="J69" s="420"/>
      <c r="K69" s="420"/>
    </row>
    <row r="70" spans="1:11" ht="14.25" x14ac:dyDescent="0.2">
      <c r="A70" s="437"/>
      <c r="B70" s="438"/>
      <c r="C70" s="439"/>
      <c r="D70" s="420"/>
      <c r="E70" s="420"/>
      <c r="F70" s="420"/>
      <c r="G70" s="420"/>
      <c r="H70" s="420"/>
      <c r="I70" s="420"/>
      <c r="J70" s="420"/>
      <c r="K70" s="420"/>
    </row>
    <row r="71" spans="1:11" ht="14.25" x14ac:dyDescent="0.2">
      <c r="A71" s="437"/>
      <c r="B71" s="438"/>
      <c r="C71" s="420"/>
      <c r="D71" s="420"/>
      <c r="E71" s="420"/>
      <c r="F71" s="420"/>
      <c r="G71" s="420"/>
      <c r="H71" s="420"/>
      <c r="I71" s="420"/>
      <c r="J71" s="420"/>
      <c r="K71" s="420"/>
    </row>
    <row r="72" spans="1:11" ht="14.25" x14ac:dyDescent="0.2">
      <c r="A72" s="437"/>
      <c r="B72" s="438"/>
      <c r="C72" s="420"/>
      <c r="D72" s="420"/>
      <c r="E72" s="420"/>
      <c r="F72" s="420"/>
      <c r="G72" s="420"/>
      <c r="H72" s="420"/>
      <c r="I72" s="420"/>
      <c r="J72" s="420"/>
      <c r="K72" s="420"/>
    </row>
    <row r="73" spans="1:11" ht="14.25" x14ac:dyDescent="0.2">
      <c r="A73" s="437"/>
      <c r="B73" s="438"/>
      <c r="C73" s="420"/>
      <c r="D73" s="420"/>
      <c r="E73" s="420"/>
      <c r="F73" s="420"/>
      <c r="G73" s="420"/>
      <c r="H73" s="420"/>
      <c r="I73" s="420"/>
      <c r="J73" s="420"/>
      <c r="K73" s="420"/>
    </row>
    <row r="145" s="169" customFormat="1" ht="25.5" customHeight="1" x14ac:dyDescent="0.2"/>
    <row r="146" s="169" customFormat="1" ht="24" customHeight="1" x14ac:dyDescent="0.2"/>
    <row r="147" s="169" customFormat="1" ht="22.5" customHeight="1" x14ac:dyDescent="0.2"/>
    <row r="148" ht="31.5" customHeight="1" x14ac:dyDescent="0.2"/>
  </sheetData>
  <sheetProtection algorithmName="SHA-512" hashValue="0iKZeI8tyLitNwodfGjQjYz2AUE6aKJY+7g3bnN1ihM/BAi37qT2j0l3290PhlvPpejfpVw79RgcpD7gg3+xnQ==" saltValue="KzhCWNiUQvnh/l4al0Lj1Q==" spinCount="100000" sheet="1" formatCells="0" formatColumns="0" formatRows="0"/>
  <mergeCells count="22">
    <mergeCell ref="B45:K45"/>
    <mergeCell ref="J2:J4"/>
    <mergeCell ref="K2:K4"/>
    <mergeCell ref="C1:K1"/>
    <mergeCell ref="A2:A4"/>
    <mergeCell ref="B2:I2"/>
    <mergeCell ref="B3:C3"/>
    <mergeCell ref="D3:E3"/>
    <mergeCell ref="F3:G3"/>
    <mergeCell ref="H3:I3"/>
    <mergeCell ref="J5:J9"/>
    <mergeCell ref="K5:K9"/>
    <mergeCell ref="J10:J12"/>
    <mergeCell ref="K10:K12"/>
    <mergeCell ref="J13:J14"/>
    <mergeCell ref="K13:K14"/>
    <mergeCell ref="J15:J17"/>
    <mergeCell ref="K15:K17"/>
    <mergeCell ref="J18:J19"/>
    <mergeCell ref="K18:K19"/>
    <mergeCell ref="J20:J21"/>
    <mergeCell ref="K20:K21"/>
  </mergeCells>
  <dataValidations count="11">
    <dataValidation type="list" allowBlank="1" showInputMessage="1" showErrorMessage="1" sqref="H34:H44 H26:H27" xr:uid="{2D34C4E7-9D48-4FFB-841A-82D68755C1EA}">
      <formula1>$D$49:$D$51</formula1>
    </dataValidation>
    <dataValidation type="list" allowBlank="1" showInputMessage="1" showErrorMessage="1" sqref="B34:B44 B26:B27"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D34:D44 D26:D30" xr:uid="{D7CA491D-CAED-43B4-A5C1-E9B4484E33CA}">
      <formula1>$A$49:$A$55</formula1>
    </dataValidation>
    <dataValidation type="list" allowBlank="1" showInputMessage="1" showErrorMessage="1" sqref="F26:F44" xr:uid="{E0B96163-525D-4780-87EF-FE36C3326462}">
      <formula1>$C$49:$C$57</formula1>
    </dataValidation>
    <dataValidation type="list" allowBlank="1" showInputMessage="1" showErrorMessage="1" sqref="F5:F25" xr:uid="{F96E1E4C-A3BC-42A5-9F91-D836DE09624A}">
      <formula1>$C$47:$C$55</formula1>
    </dataValidation>
    <dataValidation type="list" allowBlank="1" showInputMessage="1" showErrorMessage="1" sqref="D5:D25" xr:uid="{317BCE11-5EF1-4498-8A26-3C3EB6EF68F9}">
      <formula1>$A$47:$A$53</formula1>
    </dataValidation>
    <dataValidation type="list" allowBlank="1" showInputMessage="1" showErrorMessage="1" sqref="B5:B25" xr:uid="{ECEE5AAB-4C90-45BE-B83D-0FBE876BD910}">
      <formula1>$B$47:$B$53</formula1>
    </dataValidation>
    <dataValidation type="list" allowBlank="1" showInputMessage="1" showErrorMessage="1" sqref="H5:H25" xr:uid="{9DA5D158-5284-4188-8D43-307C5C83217C}">
      <formula1>$D$47:$D$49</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A26:A44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zoomScale="70" zoomScaleNormal="70" zoomScaleSheetLayoutView="115" zoomScalePageLayoutView="55" workbookViewId="0">
      <selection activeCell="E5" sqref="E5:E10"/>
    </sheetView>
  </sheetViews>
  <sheetFormatPr baseColWidth="10" defaultRowHeight="16.5" customHeight="1" x14ac:dyDescent="0.3"/>
  <cols>
    <col min="1" max="1" width="4" style="151" bestFit="1" customWidth="1"/>
    <col min="2" max="4" width="18.7109375" style="152" customWidth="1"/>
    <col min="5" max="5" width="32.42578125" style="146" customWidth="1"/>
    <col min="6" max="6" width="18.42578125" style="151" customWidth="1"/>
    <col min="7" max="7" width="16.42578125" style="151" customWidth="1"/>
    <col min="8" max="8" width="16.140625" style="151" customWidth="1"/>
    <col min="9" max="9" width="19" style="153" customWidth="1"/>
    <col min="10" max="10" width="24.42578125" style="146" customWidth="1"/>
    <col min="11" max="11" width="16.5703125" style="146" customWidth="1"/>
    <col min="12" max="12" width="6.28515625" style="146" bestFit="1" customWidth="1"/>
    <col min="13" max="13" width="27" style="146" customWidth="1"/>
    <col min="14" max="14" width="21.28515625" style="146" hidden="1" customWidth="1"/>
    <col min="15" max="15" width="17.5703125" style="146" customWidth="1"/>
    <col min="16" max="16" width="6.28515625" style="146" bestFit="1" customWidth="1"/>
    <col min="17" max="17" width="20.42578125" style="146" customWidth="1"/>
    <col min="18" max="18" width="5.85546875" style="146" customWidth="1"/>
    <col min="19" max="19" width="31" style="146" customWidth="1"/>
    <col min="20" max="20" width="15.140625" style="146" bestFit="1" customWidth="1"/>
    <col min="21" max="21" width="15.140625" style="146" hidden="1" customWidth="1"/>
    <col min="22" max="22" width="18.42578125" style="146" hidden="1" customWidth="1"/>
    <col min="23" max="23" width="21" style="146" hidden="1" customWidth="1"/>
    <col min="24" max="24" width="19.28515625" style="146" hidden="1" customWidth="1"/>
    <col min="25" max="25" width="28.42578125" style="146" hidden="1" customWidth="1"/>
    <col min="26" max="26" width="6.85546875" style="146" hidden="1" customWidth="1"/>
    <col min="27" max="27" width="5" style="146" hidden="1" customWidth="1"/>
    <col min="28" max="28" width="5.5703125" style="146" hidden="1" customWidth="1"/>
    <col min="29" max="29" width="7.140625" style="146" hidden="1" customWidth="1"/>
    <col min="30" max="30" width="6.7109375" style="146" hidden="1" customWidth="1"/>
    <col min="31" max="31" width="7.5703125" style="146" hidden="1" customWidth="1"/>
    <col min="32" max="32" width="15.28515625" style="146" hidden="1" customWidth="1"/>
    <col min="33" max="33" width="12" style="146" hidden="1" customWidth="1"/>
    <col min="34" max="34" width="10.42578125" style="146" hidden="1" customWidth="1"/>
    <col min="35" max="35" width="9.28515625" style="146" hidden="1" customWidth="1"/>
    <col min="36" max="36" width="9.140625" style="146" hidden="1" customWidth="1"/>
    <col min="37" max="37" width="8.42578125" style="146" hidden="1" customWidth="1"/>
    <col min="38" max="38" width="7.28515625" style="146" hidden="1" customWidth="1"/>
    <col min="39" max="40" width="23" style="146" customWidth="1"/>
    <col min="41" max="41" width="16.85546875" style="146" customWidth="1"/>
    <col min="42" max="42" width="19.5703125" style="146" customWidth="1"/>
    <col min="43" max="44" width="23" style="146" customWidth="1"/>
    <col min="45" max="45" width="16.85546875" style="146" customWidth="1"/>
    <col min="46" max="46" width="19.5703125" style="146" customWidth="1"/>
    <col min="47" max="48" width="23" style="146" customWidth="1"/>
    <col min="49" max="49" width="16.85546875" style="146" customWidth="1"/>
    <col min="50" max="50" width="19.5703125" style="146" customWidth="1"/>
    <col min="51" max="52" width="23" style="146" customWidth="1"/>
    <col min="53" max="53" width="16.85546875" style="146" customWidth="1"/>
    <col min="54" max="54" width="19.5703125" style="146" customWidth="1"/>
    <col min="55" max="55" width="23" style="146" customWidth="1"/>
    <col min="56" max="56" width="18.85546875" style="146" customWidth="1"/>
    <col min="57" max="57" width="22.140625" style="146" customWidth="1"/>
    <col min="58" max="58" width="20.5703125" style="146" customWidth="1"/>
    <col min="59" max="59" width="18.57031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1" style="146" customWidth="1"/>
    <col min="67" max="67" width="20.5703125" style="163" customWidth="1"/>
    <col min="68" max="69" width="23" style="146" customWidth="1"/>
    <col min="70" max="70" width="18.5703125" style="146" customWidth="1"/>
    <col min="71" max="71" width="20.5703125" style="146" customWidth="1"/>
    <col min="72" max="72" width="23" style="146" customWidth="1"/>
    <col min="73" max="73" width="18.5703125" style="146" customWidth="1"/>
    <col min="74" max="74" width="20.5703125" style="146" customWidth="1"/>
    <col min="75" max="75" width="23" style="146" customWidth="1"/>
    <col min="76" max="76" width="18.85546875" style="146" customWidth="1"/>
    <col min="77" max="77" width="18.5703125" style="146" customWidth="1"/>
    <col min="78" max="16384" width="11.42578125" style="146"/>
  </cols>
  <sheetData>
    <row r="1" spans="1:103" ht="16.5" customHeight="1" x14ac:dyDescent="0.3">
      <c r="A1" s="440"/>
      <c r="B1" s="441"/>
      <c r="C1" s="441"/>
      <c r="D1" s="442"/>
      <c r="E1" s="443"/>
      <c r="F1" s="444"/>
      <c r="G1" s="440"/>
      <c r="H1" s="440"/>
      <c r="I1" s="445"/>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c r="BM1" s="443"/>
      <c r="BN1" s="443"/>
      <c r="BO1" s="446"/>
      <c r="BP1" s="443"/>
      <c r="BQ1" s="443"/>
      <c r="BR1" s="443"/>
      <c r="BS1" s="443"/>
      <c r="BT1" s="443"/>
      <c r="BU1" s="443"/>
      <c r="BV1" s="443"/>
      <c r="BW1" s="443"/>
      <c r="BX1" s="443"/>
      <c r="BY1" s="443"/>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row>
    <row r="2" spans="1:103" ht="16.5" customHeight="1" x14ac:dyDescent="0.3">
      <c r="A2" s="447" t="s">
        <v>129</v>
      </c>
      <c r="B2" s="448"/>
      <c r="C2" s="448"/>
      <c r="D2" s="448"/>
      <c r="E2" s="448"/>
      <c r="F2" s="448"/>
      <c r="G2" s="448"/>
      <c r="H2" s="448"/>
      <c r="I2" s="449"/>
      <c r="J2" s="447" t="s">
        <v>130</v>
      </c>
      <c r="K2" s="448"/>
      <c r="L2" s="448"/>
      <c r="M2" s="448"/>
      <c r="N2" s="448"/>
      <c r="O2" s="448"/>
      <c r="P2" s="448"/>
      <c r="Q2" s="449"/>
      <c r="R2" s="450" t="s">
        <v>131</v>
      </c>
      <c r="S2" s="450"/>
      <c r="T2" s="450"/>
      <c r="U2" s="450"/>
      <c r="V2" s="450"/>
      <c r="W2" s="450"/>
      <c r="X2" s="450"/>
      <c r="Y2" s="450"/>
      <c r="Z2" s="450"/>
      <c r="AA2" s="450"/>
      <c r="AB2" s="450"/>
      <c r="AC2" s="450"/>
      <c r="AD2" s="450"/>
      <c r="AE2" s="450"/>
      <c r="AF2" s="450" t="s">
        <v>132</v>
      </c>
      <c r="AG2" s="450"/>
      <c r="AH2" s="450"/>
      <c r="AI2" s="450"/>
      <c r="AJ2" s="450"/>
      <c r="AK2" s="450"/>
      <c r="AL2" s="450"/>
      <c r="AM2" s="450" t="s">
        <v>460</v>
      </c>
      <c r="AN2" s="450"/>
      <c r="AO2" s="450"/>
      <c r="AP2" s="450"/>
      <c r="AQ2" s="450" t="s">
        <v>461</v>
      </c>
      <c r="AR2" s="450"/>
      <c r="AS2" s="450"/>
      <c r="AT2" s="450"/>
      <c r="AU2" s="450" t="s">
        <v>462</v>
      </c>
      <c r="AV2" s="450"/>
      <c r="AW2" s="450"/>
      <c r="AX2" s="450"/>
      <c r="AY2" s="450" t="s">
        <v>463</v>
      </c>
      <c r="AZ2" s="450"/>
      <c r="BA2" s="450"/>
      <c r="BB2" s="450"/>
      <c r="BC2" s="451" t="s">
        <v>205</v>
      </c>
      <c r="BD2" s="451"/>
      <c r="BE2" s="451"/>
      <c r="BF2" s="451"/>
      <c r="BG2" s="451"/>
      <c r="BH2" s="451"/>
      <c r="BI2" s="451"/>
      <c r="BJ2" s="451"/>
      <c r="BK2" s="451"/>
      <c r="BL2" s="451"/>
      <c r="BM2" s="451"/>
      <c r="BN2" s="451"/>
      <c r="BO2" s="452" t="s">
        <v>211</v>
      </c>
      <c r="BP2" s="452"/>
      <c r="BQ2" s="452"/>
      <c r="BR2" s="452"/>
      <c r="BS2" s="453" t="s">
        <v>279</v>
      </c>
      <c r="BT2" s="453"/>
      <c r="BU2" s="453"/>
      <c r="BV2" s="454" t="s">
        <v>448</v>
      </c>
      <c r="BW2" s="455"/>
      <c r="BX2" s="455"/>
      <c r="BY2" s="456"/>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row>
    <row r="3" spans="1:103" ht="16.5" customHeight="1" x14ac:dyDescent="0.3">
      <c r="A3" s="457" t="s">
        <v>0</v>
      </c>
      <c r="B3" s="458" t="s">
        <v>184</v>
      </c>
      <c r="C3" s="458" t="s">
        <v>185</v>
      </c>
      <c r="D3" s="459" t="s">
        <v>446</v>
      </c>
      <c r="E3" s="459" t="s">
        <v>1</v>
      </c>
      <c r="F3" s="460" t="s">
        <v>2</v>
      </c>
      <c r="G3" s="458" t="s">
        <v>3</v>
      </c>
      <c r="H3" s="458" t="s">
        <v>454</v>
      </c>
      <c r="I3" s="458" t="s">
        <v>44</v>
      </c>
      <c r="J3" s="458" t="s">
        <v>125</v>
      </c>
      <c r="K3" s="458" t="s">
        <v>31</v>
      </c>
      <c r="L3" s="459" t="s">
        <v>5</v>
      </c>
      <c r="M3" s="458" t="s">
        <v>81</v>
      </c>
      <c r="N3" s="461" t="s">
        <v>86</v>
      </c>
      <c r="O3" s="458" t="s">
        <v>39</v>
      </c>
      <c r="P3" s="460" t="s">
        <v>5</v>
      </c>
      <c r="Q3" s="458" t="s">
        <v>42</v>
      </c>
      <c r="R3" s="462" t="s">
        <v>11</v>
      </c>
      <c r="S3" s="463" t="s">
        <v>151</v>
      </c>
      <c r="T3" s="463" t="s">
        <v>32</v>
      </c>
      <c r="U3" s="463" t="s">
        <v>12</v>
      </c>
      <c r="V3" s="464" t="s">
        <v>298</v>
      </c>
      <c r="W3" s="465"/>
      <c r="X3" s="465"/>
      <c r="Y3" s="466"/>
      <c r="Z3" s="463" t="s">
        <v>8</v>
      </c>
      <c r="AA3" s="463"/>
      <c r="AB3" s="463"/>
      <c r="AC3" s="463"/>
      <c r="AD3" s="463"/>
      <c r="AE3" s="463"/>
      <c r="AF3" s="462" t="s">
        <v>128</v>
      </c>
      <c r="AG3" s="462" t="s">
        <v>40</v>
      </c>
      <c r="AH3" s="462" t="s">
        <v>5</v>
      </c>
      <c r="AI3" s="462" t="s">
        <v>41</v>
      </c>
      <c r="AJ3" s="462" t="s">
        <v>5</v>
      </c>
      <c r="AK3" s="462" t="s">
        <v>43</v>
      </c>
      <c r="AL3" s="462" t="s">
        <v>27</v>
      </c>
      <c r="AM3" s="463" t="s">
        <v>206</v>
      </c>
      <c r="AN3" s="463" t="s">
        <v>33</v>
      </c>
      <c r="AO3" s="463" t="s">
        <v>24</v>
      </c>
      <c r="AP3" s="463" t="s">
        <v>204</v>
      </c>
      <c r="AQ3" s="463" t="s">
        <v>206</v>
      </c>
      <c r="AR3" s="463" t="s">
        <v>33</v>
      </c>
      <c r="AS3" s="463" t="s">
        <v>24</v>
      </c>
      <c r="AT3" s="463" t="s">
        <v>204</v>
      </c>
      <c r="AU3" s="463" t="s">
        <v>206</v>
      </c>
      <c r="AV3" s="463" t="s">
        <v>33</v>
      </c>
      <c r="AW3" s="463" t="s">
        <v>24</v>
      </c>
      <c r="AX3" s="463" t="s">
        <v>204</v>
      </c>
      <c r="AY3" s="463" t="s">
        <v>206</v>
      </c>
      <c r="AZ3" s="463" t="s">
        <v>33</v>
      </c>
      <c r="BA3" s="463" t="s">
        <v>24</v>
      </c>
      <c r="BB3" s="463" t="s">
        <v>204</v>
      </c>
      <c r="BC3" s="467" t="s">
        <v>207</v>
      </c>
      <c r="BD3" s="467" t="s">
        <v>32</v>
      </c>
      <c r="BE3" s="467" t="s">
        <v>208</v>
      </c>
      <c r="BF3" s="467" t="s">
        <v>34</v>
      </c>
      <c r="BG3" s="467" t="s">
        <v>456</v>
      </c>
      <c r="BH3" s="467" t="s">
        <v>34</v>
      </c>
      <c r="BI3" s="468" t="s">
        <v>457</v>
      </c>
      <c r="BJ3" s="467" t="s">
        <v>34</v>
      </c>
      <c r="BK3" s="467" t="s">
        <v>458</v>
      </c>
      <c r="BL3" s="467" t="s">
        <v>34</v>
      </c>
      <c r="BM3" s="468" t="s">
        <v>459</v>
      </c>
      <c r="BN3" s="467" t="s">
        <v>35</v>
      </c>
      <c r="BO3" s="469" t="s">
        <v>445</v>
      </c>
      <c r="BP3" s="469" t="s">
        <v>212</v>
      </c>
      <c r="BQ3" s="469" t="s">
        <v>214</v>
      </c>
      <c r="BR3" s="469" t="s">
        <v>33</v>
      </c>
      <c r="BS3" s="470" t="s">
        <v>34</v>
      </c>
      <c r="BT3" s="470" t="s">
        <v>280</v>
      </c>
      <c r="BU3" s="470" t="s">
        <v>281</v>
      </c>
      <c r="BV3" s="471" t="s">
        <v>449</v>
      </c>
      <c r="BW3" s="471" t="s">
        <v>450</v>
      </c>
      <c r="BX3" s="471" t="s">
        <v>452</v>
      </c>
      <c r="BY3" s="471" t="s">
        <v>451</v>
      </c>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row>
    <row r="4" spans="1:103" s="148" customFormat="1" ht="67.5" customHeight="1" x14ac:dyDescent="0.25">
      <c r="A4" s="457"/>
      <c r="B4" s="458"/>
      <c r="C4" s="458"/>
      <c r="D4" s="459"/>
      <c r="E4" s="459"/>
      <c r="F4" s="460"/>
      <c r="G4" s="458"/>
      <c r="H4" s="458"/>
      <c r="I4" s="458"/>
      <c r="J4" s="458"/>
      <c r="K4" s="458"/>
      <c r="L4" s="459"/>
      <c r="M4" s="458"/>
      <c r="N4" s="472"/>
      <c r="O4" s="460"/>
      <c r="P4" s="460"/>
      <c r="Q4" s="458"/>
      <c r="R4" s="462"/>
      <c r="S4" s="463"/>
      <c r="T4" s="463"/>
      <c r="U4" s="463"/>
      <c r="V4" s="473" t="s">
        <v>476</v>
      </c>
      <c r="W4" s="473" t="s">
        <v>300</v>
      </c>
      <c r="X4" s="473" t="s">
        <v>301</v>
      </c>
      <c r="Y4" s="473" t="s">
        <v>302</v>
      </c>
      <c r="Z4" s="474" t="s">
        <v>13</v>
      </c>
      <c r="AA4" s="474" t="s">
        <v>17</v>
      </c>
      <c r="AB4" s="474" t="s">
        <v>26</v>
      </c>
      <c r="AC4" s="474" t="s">
        <v>18</v>
      </c>
      <c r="AD4" s="474" t="s">
        <v>21</v>
      </c>
      <c r="AE4" s="474" t="s">
        <v>24</v>
      </c>
      <c r="AF4" s="462"/>
      <c r="AG4" s="462"/>
      <c r="AH4" s="462"/>
      <c r="AI4" s="462"/>
      <c r="AJ4" s="462"/>
      <c r="AK4" s="462"/>
      <c r="AL4" s="462"/>
      <c r="AM4" s="463"/>
      <c r="AN4" s="463"/>
      <c r="AO4" s="463"/>
      <c r="AP4" s="463"/>
      <c r="AQ4" s="463"/>
      <c r="AR4" s="463"/>
      <c r="AS4" s="463"/>
      <c r="AT4" s="463"/>
      <c r="AU4" s="463"/>
      <c r="AV4" s="463"/>
      <c r="AW4" s="463"/>
      <c r="AX4" s="463"/>
      <c r="AY4" s="463"/>
      <c r="AZ4" s="463"/>
      <c r="BA4" s="463"/>
      <c r="BB4" s="463"/>
      <c r="BC4" s="467"/>
      <c r="BD4" s="467"/>
      <c r="BE4" s="467"/>
      <c r="BF4" s="467"/>
      <c r="BG4" s="467"/>
      <c r="BH4" s="467"/>
      <c r="BI4" s="475"/>
      <c r="BJ4" s="467"/>
      <c r="BK4" s="467"/>
      <c r="BL4" s="467"/>
      <c r="BM4" s="475"/>
      <c r="BN4" s="467"/>
      <c r="BO4" s="469"/>
      <c r="BP4" s="469"/>
      <c r="BQ4" s="469"/>
      <c r="BR4" s="469"/>
      <c r="BS4" s="470"/>
      <c r="BT4" s="470"/>
      <c r="BU4" s="470"/>
      <c r="BV4" s="471"/>
      <c r="BW4" s="471"/>
      <c r="BX4" s="471"/>
      <c r="BY4" s="471"/>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row>
    <row r="5" spans="1:103" s="150" customFormat="1" ht="84" customHeight="1" x14ac:dyDescent="0.25">
      <c r="A5" s="476">
        <v>1</v>
      </c>
      <c r="B5" s="477" t="s">
        <v>225</v>
      </c>
      <c r="C5" s="477" t="s">
        <v>237</v>
      </c>
      <c r="D5" s="477" t="s">
        <v>524</v>
      </c>
      <c r="E5" s="478" t="s">
        <v>496</v>
      </c>
      <c r="F5" s="477" t="s">
        <v>124</v>
      </c>
      <c r="G5" s="477" t="s">
        <v>525</v>
      </c>
      <c r="H5" s="479" t="s">
        <v>526</v>
      </c>
      <c r="I5" s="477" t="s">
        <v>117</v>
      </c>
      <c r="J5" s="480">
        <v>365</v>
      </c>
      <c r="K5" s="481" t="str">
        <f>IF(J5&lt;=0,"",IF(J5&lt;=2,"Muy Baja",IF(J5&lt;=24,"Baja",IF(J5&lt;=500,"Media",IF(J5&lt;=5000,"Alta","Muy Alta")))))</f>
        <v>Media</v>
      </c>
      <c r="L5" s="482">
        <f>IF(K5="","",IF(K5="Muy Baja",0.2,IF(K5="Baja",0.4,IF(K5="Media",0.6,IF(K5="Alta",0.8,IF(K5="Muy Alta",1,))))))</f>
        <v>0.6</v>
      </c>
      <c r="M5" s="482" t="s">
        <v>142</v>
      </c>
      <c r="N5" s="483" t="str">
        <f>IF(NOT(ISERROR(MATCH(M5,'Tabla Impacto'!$B$221:$B$223,0))),'Tabla Impacto'!$F$223&amp;"Por favor no seleccionar los criterios de impacto(Afectación Económica o presupuestal y Pérdida Reputacional)",M5)</f>
        <v xml:space="preserve">     El riesgo afecta la imagen de la entidad internamente, de conocimiento general, nivel interno, de junta dircetiva y accionistas y/o de provedores</v>
      </c>
      <c r="O5" s="481" t="str">
        <f>IF(OR(N5='Tabla Impacto'!$C$11,N5='Tabla Impacto'!$D$11),"Leve",IF(OR(N5='Tabla Impacto'!$C$12,N5='Tabla Impacto'!$D$12),"Menor",IF(OR(N5='Tabla Impacto'!$C$13,N5='Tabla Impacto'!$D$13),"Moderado",IF(OR(N5='Tabla Impacto'!$C$14,N5='Tabla Impacto'!$D$14),"Mayor",IF(OR(N5='Tabla Impacto'!$C$15,N5='Tabla Impacto'!$D$15),"Catastrófico","")))))</f>
        <v>Menor</v>
      </c>
      <c r="P5" s="482">
        <f>IF(O5="","",IF(O5="Leve",0.2,IF(O5="Menor",0.4,IF(O5="Moderado",0.6,IF(O5="Mayor",0.8,IF(O5="Catastrófico",1,))))))</f>
        <v>0.4</v>
      </c>
      <c r="Q5" s="484"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Moderado</v>
      </c>
      <c r="R5" s="485">
        <v>1</v>
      </c>
      <c r="S5" s="486" t="s">
        <v>527</v>
      </c>
      <c r="T5" s="486" t="s">
        <v>528</v>
      </c>
      <c r="U5" s="485" t="str">
        <f t="shared" ref="U5:U37" si="0">IF(OR(Z5="Preventivo",Z5="Detectivo"),"Probabilidad",IF(Z5="Correctivo","Impacto",""))</f>
        <v>Probabilidad</v>
      </c>
      <c r="V5" s="485" t="s">
        <v>303</v>
      </c>
      <c r="W5" s="485" t="s">
        <v>303</v>
      </c>
      <c r="X5" s="485" t="s">
        <v>303</v>
      </c>
      <c r="Y5" s="485" t="s">
        <v>303</v>
      </c>
      <c r="Z5" s="487" t="s">
        <v>14</v>
      </c>
      <c r="AA5" s="487" t="s">
        <v>9</v>
      </c>
      <c r="AB5" s="488" t="str">
        <f t="shared" ref="AB5:AB36" si="1">IF(AND(Z5="Preventivo",AA5="Automático"),"50%",IF(AND(Z5="Preventivo",AA5="Manual"),"40%",IF(AND(Z5="Detectivo",AA5="Automático"),"40%",IF(AND(Z5="Detectivo",AA5="Manual"),"30%",IF(AND(Z5="Correctivo",AA5="Automático"),"35%",IF(AND(Z5="Correctivo",AA5="Manual"),"25%",""))))))</f>
        <v>40%</v>
      </c>
      <c r="AC5" s="487" t="s">
        <v>19</v>
      </c>
      <c r="AD5" s="487" t="s">
        <v>22</v>
      </c>
      <c r="AE5" s="487" t="s">
        <v>455</v>
      </c>
      <c r="AF5" s="161">
        <f>IFERROR(IF(U5="Probabilidad",(L5-(+L5*AB5)),IF(U5="Impacto",L5,"")),"")</f>
        <v>0.36</v>
      </c>
      <c r="AG5" s="489" t="str">
        <f>IFERROR(IF(AF5="","",IF(AF5&lt;=0.2,"Muy Baja",IF(AF5&lt;=0.4,"Baja",IF(AF5&lt;=0.6,"Media",IF(AF5&lt;=0.8,"Alta","Muy Alta"))))),"")</f>
        <v>Baja</v>
      </c>
      <c r="AH5" s="488">
        <f t="shared" ref="AH5:AH36" si="2">+AF5</f>
        <v>0.36</v>
      </c>
      <c r="AI5" s="489" t="str">
        <f>IFERROR(IF(AJ5="","",IF(AJ5&lt;=0.2,"Leve",IF(AJ5&lt;=0.4,"Menor",IF(AJ5&lt;=0.6,"Moderado",IF(AJ5&lt;=0.8,"Mayor","Catastrófico"))))),"")</f>
        <v>Menor</v>
      </c>
      <c r="AJ5" s="488">
        <f>IFERROR(IF(U5="Impacto",(P5-(+P5*AB5)),IF(U5="Probabilidad",P5,"")),"")</f>
        <v>0.4</v>
      </c>
      <c r="AK5" s="490"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Moderado</v>
      </c>
      <c r="AL5" s="491" t="s">
        <v>126</v>
      </c>
      <c r="AM5" s="174"/>
      <c r="AN5" s="174"/>
      <c r="AO5" s="115"/>
      <c r="AP5" s="115"/>
      <c r="AQ5" s="492"/>
      <c r="AR5" s="492"/>
      <c r="AS5" s="493"/>
      <c r="AT5" s="493"/>
      <c r="AU5" s="492"/>
      <c r="AV5" s="492"/>
      <c r="AW5" s="493"/>
      <c r="AX5" s="493"/>
      <c r="AY5" s="492"/>
      <c r="AZ5" s="492"/>
      <c r="BA5" s="493"/>
      <c r="BB5" s="493"/>
      <c r="BC5" s="486" t="s">
        <v>531</v>
      </c>
      <c r="BD5" s="494" t="s">
        <v>532</v>
      </c>
      <c r="BE5" s="495">
        <v>46022</v>
      </c>
      <c r="BF5" s="144"/>
      <c r="BG5" s="143"/>
      <c r="BH5" s="496"/>
      <c r="BI5" s="497"/>
      <c r="BJ5" s="493"/>
      <c r="BK5" s="492"/>
      <c r="BL5" s="493"/>
      <c r="BM5" s="492"/>
      <c r="BN5" s="175"/>
      <c r="BO5" s="498" t="s">
        <v>534</v>
      </c>
      <c r="BP5" s="492"/>
      <c r="BQ5" s="492"/>
      <c r="BR5" s="492"/>
      <c r="BS5" s="493"/>
      <c r="BT5" s="492"/>
      <c r="BU5" s="492"/>
      <c r="BV5" s="493"/>
      <c r="BW5" s="492"/>
      <c r="BX5" s="485"/>
      <c r="BY5" s="492"/>
    </row>
    <row r="6" spans="1:103" ht="77.25" customHeight="1" x14ac:dyDescent="0.3">
      <c r="A6" s="476"/>
      <c r="B6" s="477"/>
      <c r="C6" s="477"/>
      <c r="D6" s="477"/>
      <c r="E6" s="499"/>
      <c r="F6" s="477"/>
      <c r="G6" s="477"/>
      <c r="H6" s="479"/>
      <c r="I6" s="477"/>
      <c r="J6" s="480"/>
      <c r="K6" s="481"/>
      <c r="L6" s="482"/>
      <c r="M6" s="482"/>
      <c r="N6" s="500"/>
      <c r="O6" s="481"/>
      <c r="P6" s="482"/>
      <c r="Q6" s="484"/>
      <c r="R6" s="485">
        <v>2</v>
      </c>
      <c r="S6" s="486" t="s">
        <v>529</v>
      </c>
      <c r="T6" s="486" t="s">
        <v>530</v>
      </c>
      <c r="U6" s="485" t="str">
        <f t="shared" si="0"/>
        <v>Probabilidad</v>
      </c>
      <c r="V6" s="485" t="s">
        <v>303</v>
      </c>
      <c r="W6" s="485" t="s">
        <v>303</v>
      </c>
      <c r="X6" s="485" t="s">
        <v>303</v>
      </c>
      <c r="Y6" s="485" t="s">
        <v>303</v>
      </c>
      <c r="Z6" s="487" t="s">
        <v>14</v>
      </c>
      <c r="AA6" s="487" t="s">
        <v>9</v>
      </c>
      <c r="AB6" s="488" t="str">
        <f t="shared" si="1"/>
        <v>40%</v>
      </c>
      <c r="AC6" s="487" t="s">
        <v>19</v>
      </c>
      <c r="AD6" s="487" t="s">
        <v>22</v>
      </c>
      <c r="AE6" s="487" t="s">
        <v>455</v>
      </c>
      <c r="AF6" s="161">
        <f>IFERROR(IF(AND(U5="Probabilidad",U6="Probabilidad"),(AH5-(+AH5*AB6)),IF(U6="Probabilidad",(L5-(+L5*AB6)),IF(U6="Impacto",AH5,""))),"")</f>
        <v>0.216</v>
      </c>
      <c r="AG6" s="489" t="str">
        <f t="shared" ref="AG6:AG64" si="4">IFERROR(IF(AF6="","",IF(AF6&lt;=0.2,"Muy Baja",IF(AF6&lt;=0.4,"Baja",IF(AF6&lt;=0.6,"Media",IF(AF6&lt;=0.8,"Alta","Muy Alta"))))),"")</f>
        <v>Baja</v>
      </c>
      <c r="AH6" s="488">
        <f t="shared" si="2"/>
        <v>0.216</v>
      </c>
      <c r="AI6" s="489" t="str">
        <f t="shared" ref="AI6:AI64" si="5">IFERROR(IF(AJ6="","",IF(AJ6&lt;=0.2,"Leve",IF(AJ6&lt;=0.4,"Menor",IF(AJ6&lt;=0.6,"Moderado",IF(AJ6&lt;=0.8,"Mayor","Catastrófico"))))),"")</f>
        <v>Menor</v>
      </c>
      <c r="AJ6" s="488">
        <f>IFERROR(IF(AND(U5="Impacto",U6="Impacto"),(AJ5-(+AJ5*AB6)),IF(U6="Impacto",($P$5-(+$P$5*AB6)),IF(U6="Probabilidad",AJ5,""))),"")</f>
        <v>0.4</v>
      </c>
      <c r="AK6" s="490" t="str">
        <f t="shared" si="3"/>
        <v>Moderado</v>
      </c>
      <c r="AL6" s="501"/>
      <c r="AM6" s="174"/>
      <c r="AN6" s="174"/>
      <c r="AO6" s="115"/>
      <c r="AP6" s="115"/>
      <c r="AQ6" s="492"/>
      <c r="AR6" s="492"/>
      <c r="AS6" s="493"/>
      <c r="AT6" s="493"/>
      <c r="AU6" s="492"/>
      <c r="AV6" s="492"/>
      <c r="AW6" s="493"/>
      <c r="AX6" s="493"/>
      <c r="AY6" s="492"/>
      <c r="AZ6" s="492"/>
      <c r="BA6" s="493"/>
      <c r="BB6" s="493"/>
      <c r="BC6" s="486" t="s">
        <v>533</v>
      </c>
      <c r="BD6" s="494" t="s">
        <v>532</v>
      </c>
      <c r="BE6" s="495">
        <v>46022</v>
      </c>
      <c r="BF6" s="115"/>
      <c r="BG6" s="174"/>
      <c r="BH6" s="493"/>
      <c r="BI6" s="492"/>
      <c r="BJ6" s="493"/>
      <c r="BK6" s="492"/>
      <c r="BL6" s="493"/>
      <c r="BM6" s="492"/>
      <c r="BN6" s="175"/>
      <c r="BO6" s="496"/>
      <c r="BP6" s="492"/>
      <c r="BQ6" s="492"/>
      <c r="BR6" s="492"/>
      <c r="BS6" s="493"/>
      <c r="BT6" s="492"/>
      <c r="BU6" s="492"/>
      <c r="BV6" s="493"/>
      <c r="BW6" s="492"/>
      <c r="BX6" s="485"/>
      <c r="BY6" s="492"/>
    </row>
    <row r="7" spans="1:103" ht="89.25" customHeight="1" x14ac:dyDescent="0.3">
      <c r="A7" s="476"/>
      <c r="B7" s="477"/>
      <c r="C7" s="477"/>
      <c r="D7" s="477"/>
      <c r="E7" s="499"/>
      <c r="F7" s="477"/>
      <c r="G7" s="477"/>
      <c r="H7" s="479"/>
      <c r="I7" s="477"/>
      <c r="J7" s="480"/>
      <c r="K7" s="481"/>
      <c r="L7" s="482"/>
      <c r="M7" s="482"/>
      <c r="N7" s="500"/>
      <c r="O7" s="481"/>
      <c r="P7" s="482"/>
      <c r="Q7" s="484"/>
      <c r="R7" s="485">
        <v>3</v>
      </c>
      <c r="S7" s="502" t="s">
        <v>579</v>
      </c>
      <c r="T7" s="486" t="s">
        <v>530</v>
      </c>
      <c r="U7" s="485" t="str">
        <f t="shared" si="0"/>
        <v>Probabilidad</v>
      </c>
      <c r="V7" s="485" t="s">
        <v>303</v>
      </c>
      <c r="W7" s="485" t="s">
        <v>303</v>
      </c>
      <c r="X7" s="485" t="s">
        <v>303</v>
      </c>
      <c r="Y7" s="485" t="s">
        <v>303</v>
      </c>
      <c r="Z7" s="487" t="s">
        <v>14</v>
      </c>
      <c r="AA7" s="487" t="s">
        <v>9</v>
      </c>
      <c r="AB7" s="488" t="str">
        <f t="shared" si="1"/>
        <v>40%</v>
      </c>
      <c r="AC7" s="487" t="s">
        <v>19</v>
      </c>
      <c r="AD7" s="487" t="s">
        <v>22</v>
      </c>
      <c r="AE7" s="487" t="s">
        <v>455</v>
      </c>
      <c r="AF7" s="161">
        <f>IFERROR(IF(AND(U6="Probabilidad",U7="Probabilidad"),(AH6-(+AH6*AB7)),IF(AND(U6="Impacto",U7="Probabilidad"),(AH5-(+AH5*AB7)),IF(U7="Impacto",AH6,""))),"")</f>
        <v>0.12959999999999999</v>
      </c>
      <c r="AG7" s="489" t="str">
        <f t="shared" si="4"/>
        <v>Muy Baja</v>
      </c>
      <c r="AH7" s="488">
        <f t="shared" si="2"/>
        <v>0.12959999999999999</v>
      </c>
      <c r="AI7" s="489" t="str">
        <f t="shared" si="5"/>
        <v>Menor</v>
      </c>
      <c r="AJ7" s="488">
        <f>IFERROR(IF(AND(U6="Impacto",U7="Impacto"),(AJ6-(+AJ6*AB7)),IF(AND(U6="Probabilidad",U7="Impacto"),(AJ5-(+AJ5*AB7)),IF(U7="Probabilidad",AJ6,""))),"")</f>
        <v>0.4</v>
      </c>
      <c r="AK7" s="490" t="str">
        <f t="shared" si="3"/>
        <v>Bajo</v>
      </c>
      <c r="AL7" s="501"/>
      <c r="AM7" s="174"/>
      <c r="AN7" s="174"/>
      <c r="AO7" s="115"/>
      <c r="AP7" s="115"/>
      <c r="AQ7" s="492"/>
      <c r="AR7" s="492"/>
      <c r="AS7" s="493"/>
      <c r="AT7" s="493"/>
      <c r="AU7" s="492"/>
      <c r="AV7" s="492"/>
      <c r="AW7" s="493"/>
      <c r="AX7" s="493"/>
      <c r="AY7" s="492"/>
      <c r="AZ7" s="492"/>
      <c r="BA7" s="493"/>
      <c r="BB7" s="493"/>
      <c r="BC7" s="497"/>
      <c r="BD7" s="485"/>
      <c r="BE7" s="493"/>
      <c r="BF7" s="493"/>
      <c r="BG7" s="492"/>
      <c r="BH7" s="493"/>
      <c r="BI7" s="492"/>
      <c r="BJ7" s="493"/>
      <c r="BK7" s="492"/>
      <c r="BL7" s="493"/>
      <c r="BM7" s="492"/>
      <c r="BN7" s="485"/>
      <c r="BO7" s="503"/>
      <c r="BP7" s="492"/>
      <c r="BQ7" s="492"/>
      <c r="BR7" s="492"/>
      <c r="BS7" s="493"/>
      <c r="BT7" s="492"/>
      <c r="BU7" s="492"/>
      <c r="BV7" s="493"/>
      <c r="BW7" s="492"/>
      <c r="BX7" s="485"/>
      <c r="BY7" s="492"/>
    </row>
    <row r="8" spans="1:103" ht="36" customHeight="1" x14ac:dyDescent="0.3">
      <c r="A8" s="476"/>
      <c r="B8" s="477"/>
      <c r="C8" s="477"/>
      <c r="D8" s="477"/>
      <c r="E8" s="499"/>
      <c r="F8" s="477"/>
      <c r="G8" s="477"/>
      <c r="H8" s="479"/>
      <c r="I8" s="477"/>
      <c r="J8" s="480"/>
      <c r="K8" s="481"/>
      <c r="L8" s="482"/>
      <c r="M8" s="482"/>
      <c r="N8" s="500"/>
      <c r="O8" s="481"/>
      <c r="P8" s="482"/>
      <c r="Q8" s="484"/>
      <c r="R8" s="485">
        <v>4</v>
      </c>
      <c r="S8" s="504"/>
      <c r="T8" s="485"/>
      <c r="U8" s="485" t="str">
        <f t="shared" si="0"/>
        <v/>
      </c>
      <c r="V8" s="485"/>
      <c r="W8" s="485"/>
      <c r="X8" s="485"/>
      <c r="Y8" s="485"/>
      <c r="Z8" s="487"/>
      <c r="AA8" s="487"/>
      <c r="AB8" s="488" t="str">
        <f t="shared" si="1"/>
        <v/>
      </c>
      <c r="AC8" s="487"/>
      <c r="AD8" s="487"/>
      <c r="AE8" s="487"/>
      <c r="AF8" s="161" t="str">
        <f>IFERROR(IF(AND(U7="Probabilidad",U8="Probabilidad"),(AH7-(+AH7*AB8)),IF(AND(U7="Impacto",U8="Probabilidad"),(AH6-(+AH6*AB8)),IF(U8="Impacto",AH7,""))),"")</f>
        <v/>
      </c>
      <c r="AG8" s="489" t="str">
        <f t="shared" si="4"/>
        <v/>
      </c>
      <c r="AH8" s="488" t="str">
        <f t="shared" si="2"/>
        <v/>
      </c>
      <c r="AI8" s="489" t="str">
        <f t="shared" si="5"/>
        <v/>
      </c>
      <c r="AJ8" s="488" t="str">
        <f>IFERROR(IF(AND(U7="Impacto",U8="Impacto"),(AJ7-(+AJ7*AB8)),IF(AND(U7="Probabilidad",U8="Impacto"),(AJ6-(+AJ6*AB8)),IF(U8="Probabilidad",AJ7,""))),"")</f>
        <v/>
      </c>
      <c r="AK8" s="490" t="str">
        <f t="shared" si="3"/>
        <v/>
      </c>
      <c r="AL8" s="501"/>
      <c r="AM8" s="492"/>
      <c r="AN8" s="492"/>
      <c r="AO8" s="493"/>
      <c r="AP8" s="493"/>
      <c r="AQ8" s="492"/>
      <c r="AR8" s="492"/>
      <c r="AS8" s="493"/>
      <c r="AT8" s="493"/>
      <c r="AU8" s="492"/>
      <c r="AV8" s="492"/>
      <c r="AW8" s="493"/>
      <c r="AX8" s="493"/>
      <c r="AY8" s="492"/>
      <c r="AZ8" s="492"/>
      <c r="BA8" s="493"/>
      <c r="BB8" s="493"/>
      <c r="BC8" s="492"/>
      <c r="BD8" s="485"/>
      <c r="BE8" s="493"/>
      <c r="BF8" s="493"/>
      <c r="BG8" s="492"/>
      <c r="BH8" s="493"/>
      <c r="BI8" s="492"/>
      <c r="BJ8" s="493"/>
      <c r="BK8" s="492"/>
      <c r="BL8" s="493"/>
      <c r="BM8" s="492"/>
      <c r="BN8" s="485"/>
      <c r="BO8" s="503"/>
      <c r="BP8" s="492"/>
      <c r="BQ8" s="492"/>
      <c r="BR8" s="492"/>
      <c r="BS8" s="493"/>
      <c r="BT8" s="492"/>
      <c r="BU8" s="492"/>
      <c r="BV8" s="493"/>
      <c r="BW8" s="492"/>
      <c r="BX8" s="485"/>
      <c r="BY8" s="492"/>
    </row>
    <row r="9" spans="1:103" ht="16.5" customHeight="1" x14ac:dyDescent="0.3">
      <c r="A9" s="476"/>
      <c r="B9" s="477"/>
      <c r="C9" s="477"/>
      <c r="D9" s="477"/>
      <c r="E9" s="499"/>
      <c r="F9" s="477"/>
      <c r="G9" s="477"/>
      <c r="H9" s="479"/>
      <c r="I9" s="477"/>
      <c r="J9" s="480"/>
      <c r="K9" s="481"/>
      <c r="L9" s="482"/>
      <c r="M9" s="482"/>
      <c r="N9" s="500"/>
      <c r="O9" s="481"/>
      <c r="P9" s="482"/>
      <c r="Q9" s="484"/>
      <c r="R9" s="485">
        <v>5</v>
      </c>
      <c r="S9" s="504"/>
      <c r="T9" s="485"/>
      <c r="U9" s="485" t="str">
        <f t="shared" si="0"/>
        <v/>
      </c>
      <c r="V9" s="485"/>
      <c r="W9" s="485"/>
      <c r="X9" s="485"/>
      <c r="Y9" s="485"/>
      <c r="Z9" s="487"/>
      <c r="AA9" s="487"/>
      <c r="AB9" s="488" t="str">
        <f t="shared" si="1"/>
        <v/>
      </c>
      <c r="AC9" s="487"/>
      <c r="AD9" s="487"/>
      <c r="AE9" s="487"/>
      <c r="AF9" s="161" t="str">
        <f>IFERROR(IF(AND(U8="Probabilidad",U9="Probabilidad"),(AH8-(+AH8*AB9)),IF(AND(U8="Impacto",U9="Probabilidad"),(AH7-(+AH7*AB9)),IF(U9="Impacto",AH8,""))),"")</f>
        <v/>
      </c>
      <c r="AG9" s="489" t="str">
        <f t="shared" si="4"/>
        <v/>
      </c>
      <c r="AH9" s="488" t="str">
        <f t="shared" si="2"/>
        <v/>
      </c>
      <c r="AI9" s="489" t="str">
        <f t="shared" si="5"/>
        <v/>
      </c>
      <c r="AJ9" s="488" t="str">
        <f>IFERROR(IF(AND(U8="Impacto",U9="Impacto"),(AJ8-(+AJ8*AB9)),IF(AND(U8="Probabilidad",U9="Impacto"),(AJ7-(+AJ7*AB9)),IF(U9="Probabilidad",AJ8,""))),"")</f>
        <v/>
      </c>
      <c r="AK9" s="490" t="str">
        <f t="shared" si="3"/>
        <v/>
      </c>
      <c r="AL9" s="501"/>
      <c r="AM9" s="492"/>
      <c r="AN9" s="492"/>
      <c r="AO9" s="493"/>
      <c r="AP9" s="493"/>
      <c r="AQ9" s="492"/>
      <c r="AR9" s="492"/>
      <c r="AS9" s="493"/>
      <c r="AT9" s="493"/>
      <c r="AU9" s="492"/>
      <c r="AV9" s="492"/>
      <c r="AW9" s="493"/>
      <c r="AX9" s="493"/>
      <c r="AY9" s="492"/>
      <c r="AZ9" s="492"/>
      <c r="BA9" s="493"/>
      <c r="BB9" s="493"/>
      <c r="BC9" s="492"/>
      <c r="BD9" s="485"/>
      <c r="BE9" s="493"/>
      <c r="BF9" s="493"/>
      <c r="BG9" s="492"/>
      <c r="BH9" s="493"/>
      <c r="BI9" s="492"/>
      <c r="BJ9" s="493"/>
      <c r="BK9" s="492"/>
      <c r="BL9" s="493"/>
      <c r="BM9" s="492"/>
      <c r="BN9" s="485"/>
      <c r="BO9" s="503"/>
      <c r="BP9" s="492"/>
      <c r="BQ9" s="492"/>
      <c r="BR9" s="492"/>
      <c r="BS9" s="493"/>
      <c r="BT9" s="492"/>
      <c r="BU9" s="492"/>
      <c r="BV9" s="493"/>
      <c r="BW9" s="492"/>
      <c r="BX9" s="485"/>
      <c r="BY9" s="492"/>
    </row>
    <row r="10" spans="1:103" ht="81.75" customHeight="1" x14ac:dyDescent="0.3">
      <c r="A10" s="476"/>
      <c r="B10" s="477"/>
      <c r="C10" s="477"/>
      <c r="D10" s="477"/>
      <c r="E10" s="499"/>
      <c r="F10" s="477"/>
      <c r="G10" s="477"/>
      <c r="H10" s="479"/>
      <c r="I10" s="477"/>
      <c r="J10" s="480"/>
      <c r="K10" s="481"/>
      <c r="L10" s="482"/>
      <c r="M10" s="482"/>
      <c r="N10" s="505"/>
      <c r="O10" s="481"/>
      <c r="P10" s="482"/>
      <c r="Q10" s="484"/>
      <c r="R10" s="485">
        <v>6</v>
      </c>
      <c r="S10" s="504"/>
      <c r="T10" s="485"/>
      <c r="U10" s="485" t="str">
        <f t="shared" si="0"/>
        <v/>
      </c>
      <c r="V10" s="485"/>
      <c r="W10" s="485"/>
      <c r="X10" s="485"/>
      <c r="Y10" s="485"/>
      <c r="Z10" s="487"/>
      <c r="AA10" s="487"/>
      <c r="AB10" s="488" t="str">
        <f t="shared" si="1"/>
        <v/>
      </c>
      <c r="AC10" s="487"/>
      <c r="AD10" s="487"/>
      <c r="AE10" s="487"/>
      <c r="AF10" s="161" t="str">
        <f>IFERROR(IF(AND(U9="Probabilidad",U10="Probabilidad"),(AH9-(+AH9*AB10)),IF(AND(U9="Impacto",U10="Probabilidad"),(AH8-(+AH8*AB10)),IF(U10="Impacto",AH9,""))),"")</f>
        <v/>
      </c>
      <c r="AG10" s="489" t="str">
        <f t="shared" si="4"/>
        <v/>
      </c>
      <c r="AH10" s="488" t="str">
        <f t="shared" si="2"/>
        <v/>
      </c>
      <c r="AI10" s="489" t="str">
        <f t="shared" si="5"/>
        <v/>
      </c>
      <c r="AJ10" s="488" t="str">
        <f>IFERROR(IF(AND(U9="Impacto",U10="Impacto"),(AJ9-(+AJ9*AB10)),IF(AND(U9="Probabilidad",U10="Impacto"),(AJ8-(+AJ8*AB10)),IF(U10="Probabilidad",AJ9,""))),"")</f>
        <v/>
      </c>
      <c r="AK10" s="490" t="str">
        <f t="shared" si="3"/>
        <v/>
      </c>
      <c r="AL10" s="506"/>
      <c r="AM10" s="492"/>
      <c r="AN10" s="492"/>
      <c r="AO10" s="493"/>
      <c r="AP10" s="493"/>
      <c r="AQ10" s="492"/>
      <c r="AR10" s="492"/>
      <c r="AS10" s="493"/>
      <c r="AT10" s="493"/>
      <c r="AU10" s="492"/>
      <c r="AV10" s="492"/>
      <c r="AW10" s="493"/>
      <c r="AX10" s="493"/>
      <c r="AY10" s="492"/>
      <c r="AZ10" s="492"/>
      <c r="BA10" s="493"/>
      <c r="BB10" s="493"/>
      <c r="BC10" s="492"/>
      <c r="BD10" s="485"/>
      <c r="BE10" s="493"/>
      <c r="BF10" s="493"/>
      <c r="BG10" s="492"/>
      <c r="BH10" s="493"/>
      <c r="BI10" s="492"/>
      <c r="BJ10" s="493"/>
      <c r="BK10" s="492"/>
      <c r="BL10" s="493"/>
      <c r="BM10" s="492"/>
      <c r="BN10" s="485"/>
      <c r="BO10" s="503"/>
      <c r="BP10" s="492"/>
      <c r="BQ10" s="492"/>
      <c r="BR10" s="492"/>
      <c r="BS10" s="493"/>
      <c r="BT10" s="492"/>
      <c r="BU10" s="492"/>
      <c r="BV10" s="493"/>
      <c r="BW10" s="492"/>
      <c r="BX10" s="485"/>
      <c r="BY10" s="492"/>
    </row>
    <row r="11" spans="1:103" ht="95.25" customHeight="1" x14ac:dyDescent="0.3">
      <c r="A11" s="476">
        <v>2</v>
      </c>
      <c r="B11" s="477" t="s">
        <v>225</v>
      </c>
      <c r="C11" s="477" t="s">
        <v>237</v>
      </c>
      <c r="D11" s="477" t="s">
        <v>524</v>
      </c>
      <c r="E11" s="507" t="s">
        <v>511</v>
      </c>
      <c r="F11" s="477" t="s">
        <v>124</v>
      </c>
      <c r="G11" s="508" t="s">
        <v>580</v>
      </c>
      <c r="H11" s="508" t="s">
        <v>535</v>
      </c>
      <c r="I11" s="477" t="s">
        <v>117</v>
      </c>
      <c r="J11" s="476">
        <v>25</v>
      </c>
      <c r="K11" s="481" t="str">
        <f>IF(J11&lt;=0,"",IF(J11&lt;=2,"Muy Baja",IF(J11&lt;=24,"Baja",IF(J11&lt;=500,"Media",IF(J11&lt;=5000,"Alta","Muy Alta")))))</f>
        <v>Media</v>
      </c>
      <c r="L11" s="482">
        <f>IF(K11="","",IF(K11="Muy Baja",0.2,IF(K11="Baja",0.4,IF(K11="Media",0.6,IF(K11="Alta",0.8,IF(K11="Muy Alta",1,))))))</f>
        <v>0.6</v>
      </c>
      <c r="M11" s="509" t="s">
        <v>139</v>
      </c>
      <c r="N11" s="483" t="str">
        <f>IF(NOT(ISERROR(MATCH(M11,'Tabla Impacto'!$B$221:$B$223,0))),'Tabla Impacto'!$F$223&amp;"Por favor no seleccionar los criterios de impacto(Afectación Económica o presupuestal y Pérdida Reputacional)",M11)</f>
        <v xml:space="preserve">     Entre 100 y 500 SMLMV </v>
      </c>
      <c r="O11" s="481" t="str">
        <f>IF(OR(N11='Tabla Impacto'!$C$11,N11='Tabla Impacto'!$D$11),"Leve",IF(OR(N11='Tabla Impacto'!$C$12,N11='Tabla Impacto'!$D$12),"Menor",IF(OR(N11='Tabla Impacto'!$C$13,N11='Tabla Impacto'!$D$13),"Moderado",IF(OR(N11='Tabla Impacto'!$C$14,N11='Tabla Impacto'!$D$14),"Mayor",IF(OR(N11='Tabla Impacto'!$C$15,N11='Tabla Impacto'!$D$15),"Catastrófico","")))))</f>
        <v>Mayor</v>
      </c>
      <c r="P11" s="482">
        <f>IF(O11="","",IF(O11="Leve",0.2,IF(O11="Menor",0.4,IF(O11="Moderado",0.6,IF(O11="Mayor",0.8,IF(O11="Catastrófico",1,))))))</f>
        <v>0.8</v>
      </c>
      <c r="Q11" s="484"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485">
        <v>1</v>
      </c>
      <c r="S11" s="486" t="s">
        <v>536</v>
      </c>
      <c r="T11" s="486" t="s">
        <v>537</v>
      </c>
      <c r="U11" s="485" t="str">
        <f t="shared" si="0"/>
        <v>Probabilidad</v>
      </c>
      <c r="V11" s="485" t="s">
        <v>303</v>
      </c>
      <c r="W11" s="485" t="s">
        <v>303</v>
      </c>
      <c r="X11" s="485" t="s">
        <v>303</v>
      </c>
      <c r="Y11" s="485" t="s">
        <v>303</v>
      </c>
      <c r="Z11" s="487" t="s">
        <v>14</v>
      </c>
      <c r="AA11" s="487" t="s">
        <v>9</v>
      </c>
      <c r="AB11" s="488" t="str">
        <f t="shared" si="1"/>
        <v>40%</v>
      </c>
      <c r="AC11" s="487" t="s">
        <v>19</v>
      </c>
      <c r="AD11" s="487" t="s">
        <v>22</v>
      </c>
      <c r="AE11" s="487" t="s">
        <v>455</v>
      </c>
      <c r="AF11" s="162">
        <f>IFERROR(IF(U11="Probabilidad",(L11-(+L11*AB11)),IF(U11="Impacto",L11,"")),"")</f>
        <v>0.36</v>
      </c>
      <c r="AG11" s="489" t="str">
        <f>IFERROR(IF(AF11="","",IF(AF11&lt;=0.2,"Muy Baja",IF(AF11&lt;=0.4,"Baja",IF(AF11&lt;=0.6,"Media",IF(AF11&lt;=0.8,"Alta","Muy Alta"))))),"")</f>
        <v>Baja</v>
      </c>
      <c r="AH11" s="488">
        <f t="shared" si="2"/>
        <v>0.36</v>
      </c>
      <c r="AI11" s="489" t="str">
        <f>IFERROR(IF(AJ11="","",IF(AJ11&lt;=0.2,"Leve",IF(AJ11&lt;=0.4,"Menor",IF(AJ11&lt;=0.6,"Moderado",IF(AJ11&lt;=0.8,"Mayor","Catastrófico"))))),"")</f>
        <v>Mayor</v>
      </c>
      <c r="AJ11" s="488">
        <f>IFERROR(IF(U11="Impacto",(P11-(+P11*AB11)),IF(U11="Probabilidad",P11,"")),"")</f>
        <v>0.8</v>
      </c>
      <c r="AK11" s="490" t="str">
        <f t="shared" si="3"/>
        <v>Alto</v>
      </c>
      <c r="AL11" s="510" t="s">
        <v>126</v>
      </c>
      <c r="AM11" s="171"/>
      <c r="AN11" s="171"/>
      <c r="AO11" s="172"/>
      <c r="AP11" s="172"/>
      <c r="AQ11" s="511"/>
      <c r="AR11" s="511"/>
      <c r="AS11" s="512"/>
      <c r="AT11" s="512"/>
      <c r="AU11" s="511"/>
      <c r="AV11" s="511"/>
      <c r="AW11" s="512"/>
      <c r="AX11" s="512"/>
      <c r="AY11" s="511"/>
      <c r="AZ11" s="511"/>
      <c r="BA11" s="512"/>
      <c r="BB11" s="512"/>
      <c r="BC11" s="513" t="s">
        <v>538</v>
      </c>
      <c r="BD11" s="486" t="s">
        <v>537</v>
      </c>
      <c r="BE11" s="495">
        <v>46022</v>
      </c>
      <c r="BF11" s="172"/>
      <c r="BG11" s="171"/>
      <c r="BH11" s="512"/>
      <c r="BI11" s="511"/>
      <c r="BJ11" s="512"/>
      <c r="BK11" s="511"/>
      <c r="BL11" s="512"/>
      <c r="BM11" s="511"/>
      <c r="BN11" s="170"/>
      <c r="BO11" s="498" t="s">
        <v>539</v>
      </c>
      <c r="BP11" s="511"/>
      <c r="BQ11" s="511"/>
      <c r="BR11" s="511"/>
      <c r="BS11" s="512"/>
      <c r="BT11" s="511"/>
      <c r="BU11" s="511"/>
      <c r="BV11" s="512"/>
      <c r="BW11" s="511"/>
      <c r="BX11" s="514"/>
      <c r="BY11" s="511"/>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row>
    <row r="12" spans="1:103" ht="16.5" customHeight="1" x14ac:dyDescent="0.3">
      <c r="A12" s="476"/>
      <c r="B12" s="477"/>
      <c r="C12" s="477"/>
      <c r="D12" s="477"/>
      <c r="E12" s="515"/>
      <c r="F12" s="477"/>
      <c r="G12" s="516"/>
      <c r="H12" s="516"/>
      <c r="I12" s="477"/>
      <c r="J12" s="476"/>
      <c r="K12" s="481"/>
      <c r="L12" s="482"/>
      <c r="M12" s="515"/>
      <c r="N12" s="500"/>
      <c r="O12" s="481"/>
      <c r="P12" s="482"/>
      <c r="Q12" s="484"/>
      <c r="R12" s="485">
        <v>2</v>
      </c>
      <c r="S12" s="504"/>
      <c r="T12" s="485"/>
      <c r="U12" s="485" t="str">
        <f t="shared" si="0"/>
        <v/>
      </c>
      <c r="V12" s="485"/>
      <c r="W12" s="485"/>
      <c r="X12" s="485"/>
      <c r="Y12" s="485"/>
      <c r="Z12" s="487"/>
      <c r="AA12" s="487"/>
      <c r="AB12" s="488" t="str">
        <f t="shared" si="1"/>
        <v/>
      </c>
      <c r="AC12" s="487"/>
      <c r="AD12" s="487"/>
      <c r="AE12" s="487"/>
      <c r="AF12" s="162" t="str">
        <f>IFERROR(IF(AND(U11="Probabilidad",U12="Probabilidad"),(AH11-(+AH11*AB12)),IF(U12="Probabilidad",(L11-(+L11*AB12)),IF(U12="Impacto",AH11,""))),"")</f>
        <v/>
      </c>
      <c r="AG12" s="489" t="str">
        <f t="shared" si="4"/>
        <v/>
      </c>
      <c r="AH12" s="488" t="str">
        <f t="shared" si="2"/>
        <v/>
      </c>
      <c r="AI12" s="489" t="str">
        <f t="shared" si="5"/>
        <v/>
      </c>
      <c r="AJ12" s="488" t="str">
        <f>IFERROR(IF(AND(U11="Impacto",U12="Impacto"),(AJ5-(+AJ5*AB12)),IF(U12="Impacto",($P$11-(+$P$11*AB12)),IF(U12="Probabilidad",AJ5,""))),"")</f>
        <v/>
      </c>
      <c r="AK12" s="490" t="str">
        <f t="shared" si="3"/>
        <v/>
      </c>
      <c r="AL12" s="515"/>
      <c r="AM12" s="492"/>
      <c r="AN12" s="492"/>
      <c r="AO12" s="493"/>
      <c r="AP12" s="493"/>
      <c r="AQ12" s="492"/>
      <c r="AR12" s="492"/>
      <c r="AS12" s="493"/>
      <c r="AT12" s="493"/>
      <c r="AU12" s="492"/>
      <c r="AV12" s="492"/>
      <c r="AW12" s="493"/>
      <c r="AX12" s="493"/>
      <c r="AY12" s="492"/>
      <c r="AZ12" s="492"/>
      <c r="BA12" s="493"/>
      <c r="BB12" s="493"/>
      <c r="BC12" s="492"/>
      <c r="BD12" s="485"/>
      <c r="BE12" s="493"/>
      <c r="BF12" s="493"/>
      <c r="BG12" s="492"/>
      <c r="BH12" s="493"/>
      <c r="BI12" s="492"/>
      <c r="BJ12" s="493"/>
      <c r="BK12" s="492"/>
      <c r="BL12" s="493"/>
      <c r="BM12" s="492"/>
      <c r="BN12" s="485"/>
      <c r="BO12" s="503"/>
      <c r="BP12" s="492"/>
      <c r="BQ12" s="492"/>
      <c r="BR12" s="492"/>
      <c r="BS12" s="493"/>
      <c r="BT12" s="492"/>
      <c r="BU12" s="492"/>
      <c r="BV12" s="493"/>
      <c r="BW12" s="492"/>
      <c r="BX12" s="485"/>
      <c r="BY12" s="492"/>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row>
    <row r="13" spans="1:103" ht="16.5" customHeight="1" x14ac:dyDescent="0.3">
      <c r="A13" s="476"/>
      <c r="B13" s="477"/>
      <c r="C13" s="477"/>
      <c r="D13" s="477"/>
      <c r="E13" s="515"/>
      <c r="F13" s="477"/>
      <c r="G13" s="516"/>
      <c r="H13" s="516"/>
      <c r="I13" s="477"/>
      <c r="J13" s="476"/>
      <c r="K13" s="481"/>
      <c r="L13" s="482"/>
      <c r="M13" s="515"/>
      <c r="N13" s="500"/>
      <c r="O13" s="481"/>
      <c r="P13" s="482"/>
      <c r="Q13" s="484"/>
      <c r="R13" s="485">
        <v>3</v>
      </c>
      <c r="S13" s="502"/>
      <c r="T13" s="485"/>
      <c r="U13" s="485" t="str">
        <f t="shared" si="0"/>
        <v/>
      </c>
      <c r="V13" s="485"/>
      <c r="W13" s="485"/>
      <c r="X13" s="485"/>
      <c r="Y13" s="485"/>
      <c r="Z13" s="487"/>
      <c r="AA13" s="487"/>
      <c r="AB13" s="488" t="str">
        <f t="shared" si="1"/>
        <v/>
      </c>
      <c r="AC13" s="487"/>
      <c r="AD13" s="487"/>
      <c r="AE13" s="487"/>
      <c r="AF13" s="162" t="str">
        <f>IFERROR(IF(AND(U12="Probabilidad",U13="Probabilidad"),(AH12-(+AH12*AB13)),IF(AND(U12="Impacto",U13="Probabilidad"),(AH11-(+AH11*AB13)),IF(U13="Impacto",AH12,""))),"")</f>
        <v/>
      </c>
      <c r="AG13" s="489" t="str">
        <f t="shared" si="4"/>
        <v/>
      </c>
      <c r="AH13" s="488" t="str">
        <f t="shared" si="2"/>
        <v/>
      </c>
      <c r="AI13" s="489" t="str">
        <f t="shared" si="5"/>
        <v/>
      </c>
      <c r="AJ13" s="488" t="str">
        <f>IFERROR(IF(AND(U12="Impacto",U13="Impacto"),(AJ12-(+AJ12*AB13)),IF(AND(U12="Probabilidad",U13="Impacto"),(AJ11-(+AJ11*AB13)),IF(U13="Probabilidad",AJ12,""))),"")</f>
        <v/>
      </c>
      <c r="AK13" s="490" t="str">
        <f t="shared" si="3"/>
        <v/>
      </c>
      <c r="AL13" s="515"/>
      <c r="AM13" s="492"/>
      <c r="AN13" s="492"/>
      <c r="AO13" s="493"/>
      <c r="AP13" s="493"/>
      <c r="AQ13" s="492"/>
      <c r="AR13" s="492"/>
      <c r="AS13" s="493"/>
      <c r="AT13" s="493"/>
      <c r="AU13" s="492"/>
      <c r="AV13" s="492"/>
      <c r="AW13" s="493"/>
      <c r="AX13" s="493"/>
      <c r="AY13" s="492"/>
      <c r="AZ13" s="492"/>
      <c r="BA13" s="493"/>
      <c r="BB13" s="493"/>
      <c r="BC13" s="492"/>
      <c r="BD13" s="485"/>
      <c r="BE13" s="493"/>
      <c r="BF13" s="493"/>
      <c r="BG13" s="492"/>
      <c r="BH13" s="493"/>
      <c r="BI13" s="492"/>
      <c r="BJ13" s="493"/>
      <c r="BK13" s="492"/>
      <c r="BL13" s="493"/>
      <c r="BM13" s="492"/>
      <c r="BN13" s="485"/>
      <c r="BO13" s="503"/>
      <c r="BP13" s="492"/>
      <c r="BQ13" s="492"/>
      <c r="BR13" s="492"/>
      <c r="BS13" s="493"/>
      <c r="BT13" s="492"/>
      <c r="BU13" s="492"/>
      <c r="BV13" s="493"/>
      <c r="BW13" s="492"/>
      <c r="BX13" s="485"/>
      <c r="BY13" s="492"/>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row>
    <row r="14" spans="1:103" ht="16.5" customHeight="1" x14ac:dyDescent="0.3">
      <c r="A14" s="476"/>
      <c r="B14" s="477"/>
      <c r="C14" s="477"/>
      <c r="D14" s="477"/>
      <c r="E14" s="515"/>
      <c r="F14" s="477"/>
      <c r="G14" s="516"/>
      <c r="H14" s="516"/>
      <c r="I14" s="477"/>
      <c r="J14" s="476"/>
      <c r="K14" s="481"/>
      <c r="L14" s="482"/>
      <c r="M14" s="515"/>
      <c r="N14" s="500"/>
      <c r="O14" s="481"/>
      <c r="P14" s="482"/>
      <c r="Q14" s="484"/>
      <c r="R14" s="485">
        <v>4</v>
      </c>
      <c r="S14" s="504"/>
      <c r="T14" s="485"/>
      <c r="U14" s="485" t="str">
        <f t="shared" si="0"/>
        <v/>
      </c>
      <c r="V14" s="485"/>
      <c r="W14" s="485"/>
      <c r="X14" s="485"/>
      <c r="Y14" s="485"/>
      <c r="Z14" s="487"/>
      <c r="AA14" s="487"/>
      <c r="AB14" s="488" t="str">
        <f t="shared" si="1"/>
        <v/>
      </c>
      <c r="AC14" s="487"/>
      <c r="AD14" s="487"/>
      <c r="AE14" s="487"/>
      <c r="AF14" s="162" t="str">
        <f>IFERROR(IF(AND(U13="Probabilidad",U14="Probabilidad"),(AH13-(+AH13*AB14)),IF(AND(U13="Impacto",U14="Probabilidad"),(AH12-(+AH12*AB14)),IF(U14="Impacto",AH13,""))),"")</f>
        <v/>
      </c>
      <c r="AG14" s="489" t="str">
        <f t="shared" si="4"/>
        <v/>
      </c>
      <c r="AH14" s="488" t="str">
        <f t="shared" si="2"/>
        <v/>
      </c>
      <c r="AI14" s="489" t="str">
        <f t="shared" si="5"/>
        <v/>
      </c>
      <c r="AJ14" s="488" t="str">
        <f>IFERROR(IF(AND(U13="Impacto",U14="Impacto"),(AJ13-(+AJ13*AB14)),IF(AND(U13="Probabilidad",U14="Impacto"),(AJ12-(+AJ12*AB14)),IF(U14="Probabilidad",AJ13,""))),"")</f>
        <v/>
      </c>
      <c r="AK14" s="490" t="str">
        <f t="shared" si="3"/>
        <v/>
      </c>
      <c r="AL14" s="515"/>
      <c r="AM14" s="492"/>
      <c r="AN14" s="492"/>
      <c r="AO14" s="493"/>
      <c r="AP14" s="493"/>
      <c r="AQ14" s="492"/>
      <c r="AR14" s="492"/>
      <c r="AS14" s="493"/>
      <c r="AT14" s="493"/>
      <c r="AU14" s="492"/>
      <c r="AV14" s="492"/>
      <c r="AW14" s="493"/>
      <c r="AX14" s="493"/>
      <c r="AY14" s="492"/>
      <c r="AZ14" s="492"/>
      <c r="BA14" s="493"/>
      <c r="BB14" s="493"/>
      <c r="BC14" s="492"/>
      <c r="BD14" s="485"/>
      <c r="BE14" s="493"/>
      <c r="BF14" s="493"/>
      <c r="BG14" s="492"/>
      <c r="BH14" s="493"/>
      <c r="BI14" s="492"/>
      <c r="BJ14" s="493"/>
      <c r="BK14" s="492"/>
      <c r="BL14" s="493"/>
      <c r="BM14" s="492"/>
      <c r="BN14" s="485"/>
      <c r="BO14" s="503"/>
      <c r="BP14" s="492"/>
      <c r="BQ14" s="492"/>
      <c r="BR14" s="492"/>
      <c r="BS14" s="493"/>
      <c r="BT14" s="492"/>
      <c r="BU14" s="492"/>
      <c r="BV14" s="493"/>
      <c r="BW14" s="492"/>
      <c r="BX14" s="485"/>
      <c r="BY14" s="492"/>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row>
    <row r="15" spans="1:103" ht="16.5" customHeight="1" x14ac:dyDescent="0.3">
      <c r="A15" s="476"/>
      <c r="B15" s="477"/>
      <c r="C15" s="477"/>
      <c r="D15" s="477"/>
      <c r="E15" s="515"/>
      <c r="F15" s="477"/>
      <c r="G15" s="516"/>
      <c r="H15" s="516"/>
      <c r="I15" s="477"/>
      <c r="J15" s="476"/>
      <c r="K15" s="481"/>
      <c r="L15" s="482"/>
      <c r="M15" s="515"/>
      <c r="N15" s="500"/>
      <c r="O15" s="481"/>
      <c r="P15" s="482"/>
      <c r="Q15" s="484"/>
      <c r="R15" s="485">
        <v>5</v>
      </c>
      <c r="S15" s="504"/>
      <c r="T15" s="485"/>
      <c r="U15" s="485" t="str">
        <f t="shared" si="0"/>
        <v/>
      </c>
      <c r="V15" s="485"/>
      <c r="W15" s="485"/>
      <c r="X15" s="485"/>
      <c r="Y15" s="485"/>
      <c r="Z15" s="487"/>
      <c r="AA15" s="487"/>
      <c r="AB15" s="488" t="str">
        <f t="shared" si="1"/>
        <v/>
      </c>
      <c r="AC15" s="487"/>
      <c r="AD15" s="487"/>
      <c r="AE15" s="487"/>
      <c r="AF15" s="162" t="str">
        <f>IFERROR(IF(AND(U14="Probabilidad",U15="Probabilidad"),(AH14-(+AH14*AB15)),IF(AND(U14="Impacto",U15="Probabilidad"),(AH13-(+AH13*AB15)),IF(U15="Impacto",AH14,""))),"")</f>
        <v/>
      </c>
      <c r="AG15" s="489" t="str">
        <f t="shared" si="4"/>
        <v/>
      </c>
      <c r="AH15" s="488" t="str">
        <f t="shared" si="2"/>
        <v/>
      </c>
      <c r="AI15" s="489" t="str">
        <f t="shared" si="5"/>
        <v/>
      </c>
      <c r="AJ15" s="488" t="str">
        <f>IFERROR(IF(AND(U14="Impacto",U15="Impacto"),(AJ14-(+AJ14*AB15)),IF(AND(U14="Probabilidad",U15="Impacto"),(AJ13-(+AJ13*AB15)),IF(U15="Probabilidad",AJ14,""))),"")</f>
        <v/>
      </c>
      <c r="AK15" s="490" t="str">
        <f t="shared" si="3"/>
        <v/>
      </c>
      <c r="AL15" s="515"/>
      <c r="AM15" s="492"/>
      <c r="AN15" s="492"/>
      <c r="AO15" s="493"/>
      <c r="AP15" s="493"/>
      <c r="AQ15" s="492"/>
      <c r="AR15" s="492"/>
      <c r="AS15" s="493"/>
      <c r="AT15" s="493"/>
      <c r="AU15" s="492"/>
      <c r="AV15" s="492"/>
      <c r="AW15" s="493"/>
      <c r="AX15" s="493"/>
      <c r="AY15" s="492"/>
      <c r="AZ15" s="492"/>
      <c r="BA15" s="493"/>
      <c r="BB15" s="493"/>
      <c r="BC15" s="492"/>
      <c r="BD15" s="485"/>
      <c r="BE15" s="493"/>
      <c r="BF15" s="493"/>
      <c r="BG15" s="492"/>
      <c r="BH15" s="493"/>
      <c r="BI15" s="492"/>
      <c r="BJ15" s="493"/>
      <c r="BK15" s="492"/>
      <c r="BL15" s="493"/>
      <c r="BM15" s="492"/>
      <c r="BN15" s="485"/>
      <c r="BO15" s="503"/>
      <c r="BP15" s="492"/>
      <c r="BQ15" s="492"/>
      <c r="BR15" s="492"/>
      <c r="BS15" s="493"/>
      <c r="BT15" s="492"/>
      <c r="BU15" s="492"/>
      <c r="BV15" s="493"/>
      <c r="BW15" s="492"/>
      <c r="BX15" s="485"/>
      <c r="BY15" s="492"/>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row>
    <row r="16" spans="1:103" ht="16.5" customHeight="1" x14ac:dyDescent="0.3">
      <c r="A16" s="476"/>
      <c r="B16" s="477"/>
      <c r="C16" s="477"/>
      <c r="D16" s="477"/>
      <c r="E16" s="517"/>
      <c r="F16" s="477"/>
      <c r="G16" s="518"/>
      <c r="H16" s="518"/>
      <c r="I16" s="477"/>
      <c r="J16" s="476"/>
      <c r="K16" s="481"/>
      <c r="L16" s="482"/>
      <c r="M16" s="517"/>
      <c r="N16" s="505"/>
      <c r="O16" s="481"/>
      <c r="P16" s="482"/>
      <c r="Q16" s="484"/>
      <c r="R16" s="485">
        <v>6</v>
      </c>
      <c r="S16" s="504"/>
      <c r="T16" s="485"/>
      <c r="U16" s="485" t="str">
        <f t="shared" si="0"/>
        <v/>
      </c>
      <c r="V16" s="485"/>
      <c r="W16" s="485"/>
      <c r="X16" s="485"/>
      <c r="Y16" s="485"/>
      <c r="Z16" s="487"/>
      <c r="AA16" s="487"/>
      <c r="AB16" s="488" t="str">
        <f t="shared" si="1"/>
        <v/>
      </c>
      <c r="AC16" s="487"/>
      <c r="AD16" s="487"/>
      <c r="AE16" s="487"/>
      <c r="AF16" s="162" t="str">
        <f>IFERROR(IF(AND(U15="Probabilidad",U16="Probabilidad"),(AH15-(+AH15*AB16)),IF(AND(U15="Impacto",U16="Probabilidad"),(AH14-(+AH14*AB16)),IF(U16="Impacto",AH15,""))),"")</f>
        <v/>
      </c>
      <c r="AG16" s="489" t="str">
        <f t="shared" si="4"/>
        <v/>
      </c>
      <c r="AH16" s="488" t="str">
        <f t="shared" si="2"/>
        <v/>
      </c>
      <c r="AI16" s="489" t="str">
        <f t="shared" si="5"/>
        <v/>
      </c>
      <c r="AJ16" s="488" t="str">
        <f>IFERROR(IF(AND(U15="Impacto",U16="Impacto"),(AJ15-(+AJ15*AB16)),IF(AND(U15="Probabilidad",U16="Impacto"),(AJ14-(+AJ14*AB16)),IF(U16="Probabilidad",AJ15,""))),"")</f>
        <v/>
      </c>
      <c r="AK16" s="490" t="str">
        <f t="shared" si="3"/>
        <v/>
      </c>
      <c r="AL16" s="517"/>
      <c r="AM16" s="492"/>
      <c r="AN16" s="492"/>
      <c r="AO16" s="493"/>
      <c r="AP16" s="493"/>
      <c r="AQ16" s="492"/>
      <c r="AR16" s="492"/>
      <c r="AS16" s="493"/>
      <c r="AT16" s="493"/>
      <c r="AU16" s="492"/>
      <c r="AV16" s="492"/>
      <c r="AW16" s="493"/>
      <c r="AX16" s="493"/>
      <c r="AY16" s="492"/>
      <c r="AZ16" s="492"/>
      <c r="BA16" s="493"/>
      <c r="BB16" s="493"/>
      <c r="BC16" s="492"/>
      <c r="BD16" s="485"/>
      <c r="BE16" s="493"/>
      <c r="BF16" s="493"/>
      <c r="BG16" s="492"/>
      <c r="BH16" s="493"/>
      <c r="BI16" s="492"/>
      <c r="BJ16" s="493"/>
      <c r="BK16" s="492"/>
      <c r="BL16" s="493"/>
      <c r="BM16" s="492"/>
      <c r="BN16" s="485"/>
      <c r="BO16" s="503"/>
      <c r="BP16" s="492"/>
      <c r="BQ16" s="492"/>
      <c r="BR16" s="492"/>
      <c r="BS16" s="493"/>
      <c r="BT16" s="492"/>
      <c r="BU16" s="492"/>
      <c r="BV16" s="493"/>
      <c r="BW16" s="492"/>
      <c r="BX16" s="485"/>
      <c r="BY16" s="492"/>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row>
    <row r="17" spans="1:103" ht="27" customHeight="1" x14ac:dyDescent="0.3">
      <c r="A17" s="476">
        <v>3</v>
      </c>
      <c r="B17" s="477"/>
      <c r="C17" s="477"/>
      <c r="D17" s="477"/>
      <c r="E17" s="499"/>
      <c r="F17" s="477"/>
      <c r="G17" s="477"/>
      <c r="H17" s="477"/>
      <c r="I17" s="477"/>
      <c r="J17" s="476"/>
      <c r="K17" s="481" t="str">
        <f>IF(J17&lt;=0,"",IF(J17&lt;=2,"Muy Baja",IF(J17&lt;=24,"Baja",IF(J17&lt;=500,"Media",IF(J17&lt;=5000,"Alta","Muy Alta")))))</f>
        <v/>
      </c>
      <c r="L17" s="482" t="str">
        <f>IF(K17="","",IF(K17="Muy Baja",0.2,IF(K17="Baja",0.4,IF(K17="Media",0.6,IF(K17="Alta",0.8,IF(K17="Muy Alta",1,))))))</f>
        <v/>
      </c>
      <c r="M17" s="482"/>
      <c r="N17" s="483">
        <f>IF(NOT(ISERROR(MATCH(M17,'Tabla Impacto'!$B$221:$B$223,0))),'Tabla Impacto'!$F$223&amp;"Por favor no seleccionar los criterios de impacto(Afectación Económica o presupuestal y Pérdida Reputacional)",M17)</f>
        <v>0</v>
      </c>
      <c r="O17" s="481" t="str">
        <f>IF(OR(N17='Tabla Impacto'!$C$11,N17='Tabla Impacto'!$D$11),"Leve",IF(OR(N17='Tabla Impacto'!$C$12,N17='Tabla Impacto'!$D$12),"Menor",IF(OR(N17='Tabla Impacto'!$C$13,N17='Tabla Impacto'!$D$13),"Moderado",IF(OR(N17='Tabla Impacto'!$C$14,N17='Tabla Impacto'!$D$14),"Mayor",IF(OR(N17='Tabla Impacto'!$C$15,N17='Tabla Impacto'!$D$15),"Catastrófico","")))))</f>
        <v/>
      </c>
      <c r="P17" s="482" t="str">
        <f>IF(O17="","",IF(O17="Leve",0.2,IF(O17="Menor",0.4,IF(O17="Moderado",0.6,IF(O17="Mayor",0.8,IF(O17="Catastrófico",1,))))))</f>
        <v/>
      </c>
      <c r="Q17" s="484"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485">
        <v>1</v>
      </c>
      <c r="S17" s="504"/>
      <c r="T17" s="485"/>
      <c r="U17" s="485" t="str">
        <f t="shared" si="0"/>
        <v/>
      </c>
      <c r="V17" s="485"/>
      <c r="W17" s="485"/>
      <c r="X17" s="485"/>
      <c r="Y17" s="485"/>
      <c r="Z17" s="487"/>
      <c r="AA17" s="487"/>
      <c r="AB17" s="488" t="str">
        <f t="shared" si="1"/>
        <v/>
      </c>
      <c r="AC17" s="487"/>
      <c r="AD17" s="487"/>
      <c r="AE17" s="487"/>
      <c r="AF17" s="162" t="str">
        <f>IFERROR(IF(U17="Probabilidad",(L17-(+L17*AB17)),IF(U17="Impacto",L17,"")),"")</f>
        <v/>
      </c>
      <c r="AG17" s="489" t="str">
        <f>IFERROR(IF(AF17="","",IF(AF17&lt;=0.2,"Muy Baja",IF(AF17&lt;=0.4,"Baja",IF(AF17&lt;=0.6,"Media",IF(AF17&lt;=0.8,"Alta","Muy Alta"))))),"")</f>
        <v/>
      </c>
      <c r="AH17" s="488" t="str">
        <f t="shared" si="2"/>
        <v/>
      </c>
      <c r="AI17" s="489" t="str">
        <f>IFERROR(IF(AJ17="","",IF(AJ17&lt;=0.2,"Leve",IF(AJ17&lt;=0.4,"Menor",IF(AJ17&lt;=0.6,"Moderado",IF(AJ17&lt;=0.8,"Mayor","Catastrófico"))))),"")</f>
        <v/>
      </c>
      <c r="AJ17" s="488" t="str">
        <f>IFERROR(IF(U17="Impacto",(P17-(+P17*AB17)),IF(U17="Probabilidad",P17,"")),"")</f>
        <v/>
      </c>
      <c r="AK17" s="490" t="str">
        <f t="shared" si="3"/>
        <v/>
      </c>
      <c r="AL17" s="519"/>
      <c r="AM17" s="492"/>
      <c r="AN17" s="492"/>
      <c r="AO17" s="503"/>
      <c r="AP17" s="503"/>
      <c r="AQ17" s="492"/>
      <c r="AR17" s="492"/>
      <c r="AS17" s="503"/>
      <c r="AT17" s="503"/>
      <c r="AU17" s="492"/>
      <c r="AV17" s="492"/>
      <c r="AW17" s="503"/>
      <c r="AX17" s="503"/>
      <c r="AY17" s="492"/>
      <c r="AZ17" s="492"/>
      <c r="BA17" s="503"/>
      <c r="BB17" s="503"/>
      <c r="BC17" s="492"/>
      <c r="BD17" s="492"/>
      <c r="BE17" s="503"/>
      <c r="BF17" s="503"/>
      <c r="BG17" s="492"/>
      <c r="BH17" s="503"/>
      <c r="BI17" s="492"/>
      <c r="BJ17" s="503"/>
      <c r="BK17" s="492"/>
      <c r="BL17" s="503"/>
      <c r="BM17" s="492"/>
      <c r="BN17" s="492"/>
      <c r="BO17" s="503"/>
      <c r="BP17" s="492"/>
      <c r="BQ17" s="492"/>
      <c r="BR17" s="492"/>
      <c r="BS17" s="503"/>
      <c r="BT17" s="492"/>
      <c r="BU17" s="492"/>
      <c r="BV17" s="503"/>
      <c r="BW17" s="492"/>
      <c r="BX17" s="492"/>
      <c r="BY17" s="492"/>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row>
    <row r="18" spans="1:103" ht="16.5" customHeight="1" x14ac:dyDescent="0.3">
      <c r="A18" s="476"/>
      <c r="B18" s="477"/>
      <c r="C18" s="477"/>
      <c r="D18" s="477"/>
      <c r="E18" s="499"/>
      <c r="F18" s="477"/>
      <c r="G18" s="477"/>
      <c r="H18" s="477"/>
      <c r="I18" s="477"/>
      <c r="J18" s="476"/>
      <c r="K18" s="481"/>
      <c r="L18" s="482"/>
      <c r="M18" s="482"/>
      <c r="N18" s="500"/>
      <c r="O18" s="481"/>
      <c r="P18" s="482"/>
      <c r="Q18" s="484"/>
      <c r="R18" s="485">
        <v>2</v>
      </c>
      <c r="S18" s="504"/>
      <c r="T18" s="485"/>
      <c r="U18" s="485" t="str">
        <f t="shared" si="0"/>
        <v/>
      </c>
      <c r="V18" s="485"/>
      <c r="W18" s="485"/>
      <c r="X18" s="485"/>
      <c r="Y18" s="485"/>
      <c r="Z18" s="487"/>
      <c r="AA18" s="487"/>
      <c r="AB18" s="488" t="str">
        <f t="shared" si="1"/>
        <v/>
      </c>
      <c r="AC18" s="487"/>
      <c r="AD18" s="487"/>
      <c r="AE18" s="487"/>
      <c r="AF18" s="161" t="str">
        <f>IFERROR(IF(AND(U17="Probabilidad",U18="Probabilidad"),(AH17-(+AH17*AB18)),IF(U18="Probabilidad",(L17-(+L17*AB18)),IF(U18="Impacto",AH17,""))),"")</f>
        <v/>
      </c>
      <c r="AG18" s="489" t="str">
        <f t="shared" si="4"/>
        <v/>
      </c>
      <c r="AH18" s="488" t="str">
        <f t="shared" si="2"/>
        <v/>
      </c>
      <c r="AI18" s="489" t="str">
        <f t="shared" si="5"/>
        <v/>
      </c>
      <c r="AJ18" s="488" t="str">
        <f>IFERROR(IF(AND(U17="Impacto",U18="Impacto"),(AJ11-(+AJ11*AB18)),IF(U18="Impacto",($P$17-(+$P$17*AB18)),IF(U18="Probabilidad",AJ11,""))),"")</f>
        <v/>
      </c>
      <c r="AK18" s="490" t="str">
        <f t="shared" si="3"/>
        <v/>
      </c>
      <c r="AL18" s="520"/>
      <c r="AM18" s="492"/>
      <c r="AN18" s="492"/>
      <c r="AO18" s="503"/>
      <c r="AP18" s="503"/>
      <c r="AQ18" s="492"/>
      <c r="AR18" s="492"/>
      <c r="AS18" s="503"/>
      <c r="AT18" s="503"/>
      <c r="AU18" s="492"/>
      <c r="AV18" s="492"/>
      <c r="AW18" s="503"/>
      <c r="AX18" s="503"/>
      <c r="AY18" s="492"/>
      <c r="AZ18" s="492"/>
      <c r="BA18" s="503"/>
      <c r="BB18" s="503"/>
      <c r="BC18" s="492"/>
      <c r="BD18" s="492"/>
      <c r="BE18" s="503"/>
      <c r="BF18" s="503"/>
      <c r="BG18" s="492"/>
      <c r="BH18" s="503"/>
      <c r="BI18" s="492"/>
      <c r="BJ18" s="503"/>
      <c r="BK18" s="492"/>
      <c r="BL18" s="503"/>
      <c r="BM18" s="492"/>
      <c r="BN18" s="492"/>
      <c r="BO18" s="503"/>
      <c r="BP18" s="492"/>
      <c r="BQ18" s="492"/>
      <c r="BR18" s="492"/>
      <c r="BS18" s="503"/>
      <c r="BT18" s="492"/>
      <c r="BU18" s="492"/>
      <c r="BV18" s="503"/>
      <c r="BW18" s="492"/>
      <c r="BX18" s="492"/>
      <c r="BY18" s="492"/>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row>
    <row r="19" spans="1:103" ht="16.5" customHeight="1" x14ac:dyDescent="0.3">
      <c r="A19" s="476"/>
      <c r="B19" s="477"/>
      <c r="C19" s="477"/>
      <c r="D19" s="477"/>
      <c r="E19" s="499"/>
      <c r="F19" s="477"/>
      <c r="G19" s="477"/>
      <c r="H19" s="477"/>
      <c r="I19" s="477"/>
      <c r="J19" s="476"/>
      <c r="K19" s="481"/>
      <c r="L19" s="482"/>
      <c r="M19" s="482"/>
      <c r="N19" s="500"/>
      <c r="O19" s="481"/>
      <c r="P19" s="482"/>
      <c r="Q19" s="484"/>
      <c r="R19" s="485">
        <v>3</v>
      </c>
      <c r="S19" s="502"/>
      <c r="T19" s="485"/>
      <c r="U19" s="485" t="str">
        <f t="shared" si="0"/>
        <v/>
      </c>
      <c r="V19" s="485"/>
      <c r="W19" s="485"/>
      <c r="X19" s="485"/>
      <c r="Y19" s="485"/>
      <c r="Z19" s="487"/>
      <c r="AA19" s="487"/>
      <c r="AB19" s="488" t="str">
        <f t="shared" si="1"/>
        <v/>
      </c>
      <c r="AC19" s="487"/>
      <c r="AD19" s="487"/>
      <c r="AE19" s="487"/>
      <c r="AF19" s="162" t="str">
        <f>IFERROR(IF(AND(U18="Probabilidad",U19="Probabilidad"),(AH18-(+AH18*AB19)),IF(AND(U18="Impacto",U19="Probabilidad"),(AH17-(+AH17*AB19)),IF(U19="Impacto",AH18,""))),"")</f>
        <v/>
      </c>
      <c r="AG19" s="489" t="str">
        <f t="shared" si="4"/>
        <v/>
      </c>
      <c r="AH19" s="488" t="str">
        <f t="shared" si="2"/>
        <v/>
      </c>
      <c r="AI19" s="489" t="str">
        <f t="shared" si="5"/>
        <v/>
      </c>
      <c r="AJ19" s="488" t="str">
        <f>IFERROR(IF(AND(U18="Impacto",U19="Impacto"),(AJ18-(+AJ18*AB19)),IF(AND(U18="Probabilidad",U19="Impacto"),(AJ17-(+AJ17*AB19)),IF(U19="Probabilidad",AJ18,""))),"")</f>
        <v/>
      </c>
      <c r="AK19" s="490" t="str">
        <f t="shared" si="3"/>
        <v/>
      </c>
      <c r="AL19" s="520"/>
      <c r="AM19" s="492"/>
      <c r="AN19" s="492"/>
      <c r="AO19" s="503"/>
      <c r="AP19" s="503"/>
      <c r="AQ19" s="492"/>
      <c r="AR19" s="492"/>
      <c r="AS19" s="503"/>
      <c r="AT19" s="503"/>
      <c r="AU19" s="492"/>
      <c r="AV19" s="492"/>
      <c r="AW19" s="503"/>
      <c r="AX19" s="503"/>
      <c r="AY19" s="492"/>
      <c r="AZ19" s="492"/>
      <c r="BA19" s="503"/>
      <c r="BB19" s="503"/>
      <c r="BC19" s="492"/>
      <c r="BD19" s="492"/>
      <c r="BE19" s="503"/>
      <c r="BF19" s="503"/>
      <c r="BG19" s="492"/>
      <c r="BH19" s="503"/>
      <c r="BI19" s="492"/>
      <c r="BJ19" s="503"/>
      <c r="BK19" s="492"/>
      <c r="BL19" s="503"/>
      <c r="BM19" s="492"/>
      <c r="BN19" s="492"/>
      <c r="BO19" s="503"/>
      <c r="BP19" s="492"/>
      <c r="BQ19" s="492"/>
      <c r="BR19" s="492"/>
      <c r="BS19" s="503"/>
      <c r="BT19" s="492"/>
      <c r="BU19" s="492"/>
      <c r="BV19" s="503"/>
      <c r="BW19" s="492"/>
      <c r="BX19" s="492"/>
      <c r="BY19" s="492"/>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row>
    <row r="20" spans="1:103" ht="16.5" customHeight="1" x14ac:dyDescent="0.3">
      <c r="A20" s="476"/>
      <c r="B20" s="477"/>
      <c r="C20" s="477"/>
      <c r="D20" s="477"/>
      <c r="E20" s="499"/>
      <c r="F20" s="477"/>
      <c r="G20" s="477"/>
      <c r="H20" s="477"/>
      <c r="I20" s="477"/>
      <c r="J20" s="476"/>
      <c r="K20" s="481"/>
      <c r="L20" s="482"/>
      <c r="M20" s="482"/>
      <c r="N20" s="500"/>
      <c r="O20" s="481"/>
      <c r="P20" s="482"/>
      <c r="Q20" s="484"/>
      <c r="R20" s="485">
        <v>4</v>
      </c>
      <c r="S20" s="504"/>
      <c r="T20" s="485"/>
      <c r="U20" s="485" t="str">
        <f t="shared" si="0"/>
        <v/>
      </c>
      <c r="V20" s="485"/>
      <c r="W20" s="485"/>
      <c r="X20" s="485"/>
      <c r="Y20" s="485"/>
      <c r="Z20" s="487"/>
      <c r="AA20" s="487"/>
      <c r="AB20" s="488" t="str">
        <f t="shared" si="1"/>
        <v/>
      </c>
      <c r="AC20" s="487"/>
      <c r="AD20" s="487"/>
      <c r="AE20" s="487"/>
      <c r="AF20" s="162" t="str">
        <f>IFERROR(IF(AND(U19="Probabilidad",U20="Probabilidad"),(AH19-(+AH19*AB20)),IF(AND(U19="Impacto",U20="Probabilidad"),(AH18-(+AH18*AB20)),IF(U20="Impacto",AH19,""))),"")</f>
        <v/>
      </c>
      <c r="AG20" s="489" t="str">
        <f t="shared" si="4"/>
        <v/>
      </c>
      <c r="AH20" s="488" t="str">
        <f t="shared" si="2"/>
        <v/>
      </c>
      <c r="AI20" s="489" t="str">
        <f t="shared" si="5"/>
        <v/>
      </c>
      <c r="AJ20" s="488" t="str">
        <f>IFERROR(IF(AND(U19="Impacto",U20="Impacto"),(AJ19-(+AJ19*AB20)),IF(AND(U19="Probabilidad",U20="Impacto"),(AJ18-(+AJ18*AB20)),IF(U20="Probabilidad",AJ19,""))),"")</f>
        <v/>
      </c>
      <c r="AK20" s="490" t="str">
        <f t="shared" si="3"/>
        <v/>
      </c>
      <c r="AL20" s="520"/>
      <c r="AM20" s="492"/>
      <c r="AN20" s="492"/>
      <c r="AO20" s="503"/>
      <c r="AP20" s="503"/>
      <c r="AQ20" s="492"/>
      <c r="AR20" s="492"/>
      <c r="AS20" s="503"/>
      <c r="AT20" s="503"/>
      <c r="AU20" s="492"/>
      <c r="AV20" s="492"/>
      <c r="AW20" s="503"/>
      <c r="AX20" s="503"/>
      <c r="AY20" s="492"/>
      <c r="AZ20" s="492"/>
      <c r="BA20" s="503"/>
      <c r="BB20" s="503"/>
      <c r="BC20" s="492"/>
      <c r="BD20" s="492"/>
      <c r="BE20" s="503"/>
      <c r="BF20" s="503"/>
      <c r="BG20" s="492"/>
      <c r="BH20" s="503"/>
      <c r="BI20" s="492"/>
      <c r="BJ20" s="503"/>
      <c r="BK20" s="492"/>
      <c r="BL20" s="503"/>
      <c r="BM20" s="492"/>
      <c r="BN20" s="492"/>
      <c r="BO20" s="503"/>
      <c r="BP20" s="492"/>
      <c r="BQ20" s="492"/>
      <c r="BR20" s="492"/>
      <c r="BS20" s="503"/>
      <c r="BT20" s="492"/>
      <c r="BU20" s="492"/>
      <c r="BV20" s="503"/>
      <c r="BW20" s="492"/>
      <c r="BX20" s="492"/>
      <c r="BY20" s="492"/>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row>
    <row r="21" spans="1:103" ht="16.5" customHeight="1" x14ac:dyDescent="0.3">
      <c r="A21" s="476"/>
      <c r="B21" s="477"/>
      <c r="C21" s="477"/>
      <c r="D21" s="477"/>
      <c r="E21" s="499"/>
      <c r="F21" s="477"/>
      <c r="G21" s="477"/>
      <c r="H21" s="477"/>
      <c r="I21" s="477"/>
      <c r="J21" s="476"/>
      <c r="K21" s="481"/>
      <c r="L21" s="482"/>
      <c r="M21" s="482"/>
      <c r="N21" s="500"/>
      <c r="O21" s="481"/>
      <c r="P21" s="482"/>
      <c r="Q21" s="484"/>
      <c r="R21" s="485">
        <v>5</v>
      </c>
      <c r="S21" s="504"/>
      <c r="T21" s="485"/>
      <c r="U21" s="485" t="str">
        <f t="shared" si="0"/>
        <v/>
      </c>
      <c r="V21" s="485"/>
      <c r="W21" s="485"/>
      <c r="X21" s="485"/>
      <c r="Y21" s="485"/>
      <c r="Z21" s="487"/>
      <c r="AA21" s="487"/>
      <c r="AB21" s="488" t="str">
        <f t="shared" si="1"/>
        <v/>
      </c>
      <c r="AC21" s="487"/>
      <c r="AD21" s="487"/>
      <c r="AE21" s="487"/>
      <c r="AF21" s="162" t="str">
        <f>IFERROR(IF(AND(U20="Probabilidad",U21="Probabilidad"),(AH20-(+AH20*AB21)),IF(AND(U20="Impacto",U21="Probabilidad"),(AH19-(+AH19*AB21)),IF(U21="Impacto",AH20,""))),"")</f>
        <v/>
      </c>
      <c r="AG21" s="489" t="str">
        <f t="shared" si="4"/>
        <v/>
      </c>
      <c r="AH21" s="488" t="str">
        <f t="shared" si="2"/>
        <v/>
      </c>
      <c r="AI21" s="489" t="str">
        <f t="shared" si="5"/>
        <v/>
      </c>
      <c r="AJ21" s="488" t="str">
        <f>IFERROR(IF(AND(U20="Impacto",U21="Impacto"),(AJ20-(+AJ20*AB21)),IF(AND(U20="Probabilidad",U21="Impacto"),(AJ19-(+AJ19*AB21)),IF(U21="Probabilidad",AJ20,""))),"")</f>
        <v/>
      </c>
      <c r="AK21" s="490" t="str">
        <f t="shared" si="3"/>
        <v/>
      </c>
      <c r="AL21" s="520"/>
      <c r="AM21" s="492"/>
      <c r="AN21" s="492"/>
      <c r="AO21" s="503"/>
      <c r="AP21" s="503"/>
      <c r="AQ21" s="492"/>
      <c r="AR21" s="492"/>
      <c r="AS21" s="503"/>
      <c r="AT21" s="503"/>
      <c r="AU21" s="492"/>
      <c r="AV21" s="492"/>
      <c r="AW21" s="503"/>
      <c r="AX21" s="503"/>
      <c r="AY21" s="492"/>
      <c r="AZ21" s="492"/>
      <c r="BA21" s="503"/>
      <c r="BB21" s="503"/>
      <c r="BC21" s="492"/>
      <c r="BD21" s="492"/>
      <c r="BE21" s="503"/>
      <c r="BF21" s="503"/>
      <c r="BG21" s="492"/>
      <c r="BH21" s="503"/>
      <c r="BI21" s="492"/>
      <c r="BJ21" s="503"/>
      <c r="BK21" s="492"/>
      <c r="BL21" s="503"/>
      <c r="BM21" s="492"/>
      <c r="BN21" s="492"/>
      <c r="BO21" s="503"/>
      <c r="BP21" s="492"/>
      <c r="BQ21" s="492"/>
      <c r="BR21" s="492"/>
      <c r="BS21" s="503"/>
      <c r="BT21" s="492"/>
      <c r="BU21" s="492"/>
      <c r="BV21" s="503"/>
      <c r="BW21" s="492"/>
      <c r="BX21" s="492"/>
      <c r="BY21" s="492"/>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row>
    <row r="22" spans="1:103" ht="16.5" customHeight="1" x14ac:dyDescent="0.3">
      <c r="A22" s="476"/>
      <c r="B22" s="477"/>
      <c r="C22" s="477"/>
      <c r="D22" s="477"/>
      <c r="E22" s="499"/>
      <c r="F22" s="477"/>
      <c r="G22" s="477"/>
      <c r="H22" s="477"/>
      <c r="I22" s="477"/>
      <c r="J22" s="476"/>
      <c r="K22" s="481"/>
      <c r="L22" s="482"/>
      <c r="M22" s="482"/>
      <c r="N22" s="505"/>
      <c r="O22" s="481"/>
      <c r="P22" s="482"/>
      <c r="Q22" s="484"/>
      <c r="R22" s="485">
        <v>6</v>
      </c>
      <c r="S22" s="504"/>
      <c r="T22" s="485"/>
      <c r="U22" s="485" t="str">
        <f t="shared" si="0"/>
        <v/>
      </c>
      <c r="V22" s="485"/>
      <c r="W22" s="485"/>
      <c r="X22" s="485"/>
      <c r="Y22" s="485"/>
      <c r="Z22" s="487"/>
      <c r="AA22" s="487"/>
      <c r="AB22" s="488" t="str">
        <f t="shared" si="1"/>
        <v/>
      </c>
      <c r="AC22" s="487"/>
      <c r="AD22" s="487"/>
      <c r="AE22" s="487"/>
      <c r="AF22" s="162" t="str">
        <f>IFERROR(IF(AND(U21="Probabilidad",U22="Probabilidad"),(AH21-(+AH21*AB22)),IF(AND(U21="Impacto",U22="Probabilidad"),(AH20-(+AH20*AB22)),IF(U22="Impacto",AH21,""))),"")</f>
        <v/>
      </c>
      <c r="AG22" s="489" t="str">
        <f t="shared" si="4"/>
        <v/>
      </c>
      <c r="AH22" s="488" t="str">
        <f t="shared" si="2"/>
        <v/>
      </c>
      <c r="AI22" s="489" t="str">
        <f t="shared" si="5"/>
        <v/>
      </c>
      <c r="AJ22" s="488" t="str">
        <f>IFERROR(IF(AND(U21="Impacto",U22="Impacto"),(AJ21-(+AJ21*AB22)),IF(AND(U21="Probabilidad",U22="Impacto"),(AJ20-(+AJ20*AB22)),IF(U22="Probabilidad",AJ21,""))),"")</f>
        <v/>
      </c>
      <c r="AK22" s="490" t="str">
        <f t="shared" si="3"/>
        <v/>
      </c>
      <c r="AL22" s="521"/>
      <c r="AM22" s="492"/>
      <c r="AN22" s="492"/>
      <c r="AO22" s="503"/>
      <c r="AP22" s="503"/>
      <c r="AQ22" s="492"/>
      <c r="AR22" s="492"/>
      <c r="AS22" s="503"/>
      <c r="AT22" s="503"/>
      <c r="AU22" s="492"/>
      <c r="AV22" s="492"/>
      <c r="AW22" s="503"/>
      <c r="AX22" s="503"/>
      <c r="AY22" s="492"/>
      <c r="AZ22" s="492"/>
      <c r="BA22" s="503"/>
      <c r="BB22" s="503"/>
      <c r="BC22" s="492"/>
      <c r="BD22" s="492"/>
      <c r="BE22" s="503"/>
      <c r="BF22" s="503"/>
      <c r="BG22" s="492"/>
      <c r="BH22" s="503"/>
      <c r="BI22" s="492"/>
      <c r="BJ22" s="503"/>
      <c r="BK22" s="492"/>
      <c r="BL22" s="503"/>
      <c r="BM22" s="492"/>
      <c r="BN22" s="492"/>
      <c r="BO22" s="503"/>
      <c r="BP22" s="492"/>
      <c r="BQ22" s="492"/>
      <c r="BR22" s="492"/>
      <c r="BS22" s="503"/>
      <c r="BT22" s="492"/>
      <c r="BU22" s="492"/>
      <c r="BV22" s="503"/>
      <c r="BW22" s="492"/>
      <c r="BX22" s="492"/>
      <c r="BY22" s="492"/>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row>
    <row r="23" spans="1:103" ht="16.5" customHeight="1" x14ac:dyDescent="0.3">
      <c r="A23" s="476">
        <v>4</v>
      </c>
      <c r="B23" s="477"/>
      <c r="C23" s="477"/>
      <c r="D23" s="477"/>
      <c r="E23" s="499"/>
      <c r="F23" s="477"/>
      <c r="G23" s="477"/>
      <c r="H23" s="477"/>
      <c r="I23" s="477"/>
      <c r="J23" s="476"/>
      <c r="K23" s="481" t="str">
        <f>IF(J23&lt;=0,"",IF(J23&lt;=2,"Muy Baja",IF(J23&lt;=24,"Baja",IF(J23&lt;=500,"Media",IF(J23&lt;=5000,"Alta","Muy Alta")))))</f>
        <v/>
      </c>
      <c r="L23" s="482" t="str">
        <f>IF(K23="","",IF(K23="Muy Baja",0.2,IF(K23="Baja",0.4,IF(K23="Media",0.6,IF(K23="Alta",0.8,IF(K23="Muy Alta",1,))))))</f>
        <v/>
      </c>
      <c r="M23" s="482"/>
      <c r="N23" s="483">
        <f>IF(NOT(ISERROR(MATCH(M23,'Tabla Impacto'!$B$221:$B$223,0))),'Tabla Impacto'!$F$223&amp;"Por favor no seleccionar los criterios de impacto(Afectación Económica o presupuestal y Pérdida Reputacional)",M23)</f>
        <v>0</v>
      </c>
      <c r="O23" s="481" t="str">
        <f>IF(OR(N23='Tabla Impacto'!$C$11,N23='Tabla Impacto'!$D$11),"Leve",IF(OR(N23='Tabla Impacto'!$C$12,N23='Tabla Impacto'!$D$12),"Menor",IF(OR(N23='Tabla Impacto'!$C$13,N23='Tabla Impacto'!$D$13),"Moderado",IF(OR(N23='Tabla Impacto'!$C$14,N23='Tabla Impacto'!$D$14),"Mayor",IF(OR(N23='Tabla Impacto'!$C$15,N23='Tabla Impacto'!$D$15),"Catastrófico","")))))</f>
        <v/>
      </c>
      <c r="P23" s="482" t="str">
        <f>IF(O23="","",IF(O23="Leve",0.2,IF(O23="Menor",0.4,IF(O23="Moderado",0.6,IF(O23="Mayor",0.8,IF(O23="Catastrófico",1,))))))</f>
        <v/>
      </c>
      <c r="Q23" s="484"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485">
        <v>1</v>
      </c>
      <c r="S23" s="504"/>
      <c r="T23" s="485"/>
      <c r="U23" s="485" t="str">
        <f t="shared" si="0"/>
        <v/>
      </c>
      <c r="V23" s="485"/>
      <c r="W23" s="485"/>
      <c r="X23" s="485"/>
      <c r="Y23" s="485"/>
      <c r="Z23" s="487"/>
      <c r="AA23" s="487"/>
      <c r="AB23" s="488" t="str">
        <f t="shared" si="1"/>
        <v/>
      </c>
      <c r="AC23" s="487"/>
      <c r="AD23" s="487"/>
      <c r="AE23" s="487"/>
      <c r="AF23" s="162" t="str">
        <f>IFERROR(IF(U23="Probabilidad",(L23-(+L23*AB23)),IF(U23="Impacto",L23,"")),"")</f>
        <v/>
      </c>
      <c r="AG23" s="489" t="str">
        <f>IFERROR(IF(AF23="","",IF(AF23&lt;=0.2,"Muy Baja",IF(AF23&lt;=0.4,"Baja",IF(AF23&lt;=0.6,"Media",IF(AF23&lt;=0.8,"Alta","Muy Alta"))))),"")</f>
        <v/>
      </c>
      <c r="AH23" s="488" t="str">
        <f t="shared" si="2"/>
        <v/>
      </c>
      <c r="AI23" s="489" t="str">
        <f>IFERROR(IF(AJ23="","",IF(AJ23&lt;=0.2,"Leve",IF(AJ23&lt;=0.4,"Menor",IF(AJ23&lt;=0.6,"Moderado",IF(AJ23&lt;=0.8,"Mayor","Catastrófico"))))),"")</f>
        <v/>
      </c>
      <c r="AJ23" s="488" t="str">
        <f>IFERROR(IF(U23="Impacto",(P23-(+P23*AB23)),IF(U23="Probabilidad",P23,"")),"")</f>
        <v/>
      </c>
      <c r="AK23" s="490" t="str">
        <f t="shared" si="3"/>
        <v/>
      </c>
      <c r="AL23" s="491"/>
      <c r="AM23" s="492"/>
      <c r="AN23" s="492"/>
      <c r="AO23" s="493"/>
      <c r="AP23" s="493"/>
      <c r="AQ23" s="492"/>
      <c r="AR23" s="492"/>
      <c r="AS23" s="493"/>
      <c r="AT23" s="493"/>
      <c r="AU23" s="492"/>
      <c r="AV23" s="492"/>
      <c r="AW23" s="493"/>
      <c r="AX23" s="493"/>
      <c r="AY23" s="492"/>
      <c r="AZ23" s="492"/>
      <c r="BA23" s="493"/>
      <c r="BB23" s="493"/>
      <c r="BC23" s="492"/>
      <c r="BD23" s="485"/>
      <c r="BE23" s="493"/>
      <c r="BF23" s="493"/>
      <c r="BG23" s="492"/>
      <c r="BH23" s="493"/>
      <c r="BI23" s="492"/>
      <c r="BJ23" s="493"/>
      <c r="BK23" s="492"/>
      <c r="BL23" s="493"/>
      <c r="BM23" s="492"/>
      <c r="BN23" s="485"/>
      <c r="BO23" s="503"/>
      <c r="BP23" s="492"/>
      <c r="BQ23" s="492"/>
      <c r="BR23" s="492"/>
      <c r="BS23" s="493"/>
      <c r="BT23" s="492"/>
      <c r="BU23" s="492"/>
      <c r="BV23" s="493"/>
      <c r="BW23" s="492"/>
      <c r="BX23" s="485"/>
      <c r="BY23" s="492"/>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row>
    <row r="24" spans="1:103" ht="16.5" customHeight="1" x14ac:dyDescent="0.3">
      <c r="A24" s="476"/>
      <c r="B24" s="477"/>
      <c r="C24" s="477"/>
      <c r="D24" s="477"/>
      <c r="E24" s="499"/>
      <c r="F24" s="477"/>
      <c r="G24" s="477"/>
      <c r="H24" s="477"/>
      <c r="I24" s="477"/>
      <c r="J24" s="476"/>
      <c r="K24" s="481"/>
      <c r="L24" s="482"/>
      <c r="M24" s="482"/>
      <c r="N24" s="500"/>
      <c r="O24" s="481"/>
      <c r="P24" s="482"/>
      <c r="Q24" s="484"/>
      <c r="R24" s="485">
        <v>2</v>
      </c>
      <c r="S24" s="504"/>
      <c r="T24" s="485"/>
      <c r="U24" s="485" t="str">
        <f t="shared" si="0"/>
        <v/>
      </c>
      <c r="V24" s="485"/>
      <c r="W24" s="485"/>
      <c r="X24" s="485"/>
      <c r="Y24" s="485"/>
      <c r="Z24" s="487"/>
      <c r="AA24" s="487"/>
      <c r="AB24" s="488" t="str">
        <f t="shared" si="1"/>
        <v/>
      </c>
      <c r="AC24" s="487"/>
      <c r="AD24" s="487"/>
      <c r="AE24" s="487"/>
      <c r="AF24" s="162" t="str">
        <f>IFERROR(IF(AND(U23="Probabilidad",U24="Probabilidad"),(AH23-(+AH23*AB24)),IF(U24="Probabilidad",(L23-(+L23*AB24)),IF(U24="Impacto",AH23,""))),"")</f>
        <v/>
      </c>
      <c r="AG24" s="489" t="str">
        <f t="shared" si="4"/>
        <v/>
      </c>
      <c r="AH24" s="488" t="str">
        <f t="shared" si="2"/>
        <v/>
      </c>
      <c r="AI24" s="489" t="str">
        <f t="shared" si="5"/>
        <v/>
      </c>
      <c r="AJ24" s="488" t="str">
        <f>IFERROR(IF(AND(U23="Impacto",U24="Impacto"),(AJ17-(+AJ17*AB24)),IF(U24="Impacto",($P$23-(+$P$23*AB24)),IF(U24="Probabilidad",AJ17,""))),"")</f>
        <v/>
      </c>
      <c r="AK24" s="490" t="str">
        <f t="shared" si="3"/>
        <v/>
      </c>
      <c r="AL24" s="501"/>
      <c r="AM24" s="492"/>
      <c r="AN24" s="492"/>
      <c r="AO24" s="493"/>
      <c r="AP24" s="493"/>
      <c r="AQ24" s="492"/>
      <c r="AR24" s="492"/>
      <c r="AS24" s="493"/>
      <c r="AT24" s="493"/>
      <c r="AU24" s="492"/>
      <c r="AV24" s="492"/>
      <c r="AW24" s="493"/>
      <c r="AX24" s="493"/>
      <c r="AY24" s="492"/>
      <c r="AZ24" s="492"/>
      <c r="BA24" s="493"/>
      <c r="BB24" s="493"/>
      <c r="BC24" s="492"/>
      <c r="BD24" s="485"/>
      <c r="BE24" s="493"/>
      <c r="BF24" s="493"/>
      <c r="BG24" s="492"/>
      <c r="BH24" s="493"/>
      <c r="BI24" s="492"/>
      <c r="BJ24" s="493"/>
      <c r="BK24" s="492"/>
      <c r="BL24" s="493"/>
      <c r="BM24" s="492"/>
      <c r="BN24" s="485"/>
      <c r="BO24" s="503"/>
      <c r="BP24" s="492"/>
      <c r="BQ24" s="492"/>
      <c r="BR24" s="492"/>
      <c r="BS24" s="493"/>
      <c r="BT24" s="492"/>
      <c r="BU24" s="492"/>
      <c r="BV24" s="493"/>
      <c r="BW24" s="492"/>
      <c r="BX24" s="485"/>
      <c r="BY24" s="492"/>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row>
    <row r="25" spans="1:103" ht="16.5" customHeight="1" x14ac:dyDescent="0.3">
      <c r="A25" s="476"/>
      <c r="B25" s="477"/>
      <c r="C25" s="477"/>
      <c r="D25" s="477"/>
      <c r="E25" s="499"/>
      <c r="F25" s="477"/>
      <c r="G25" s="477"/>
      <c r="H25" s="477"/>
      <c r="I25" s="477"/>
      <c r="J25" s="476"/>
      <c r="K25" s="481"/>
      <c r="L25" s="482"/>
      <c r="M25" s="482"/>
      <c r="N25" s="500"/>
      <c r="O25" s="481"/>
      <c r="P25" s="482"/>
      <c r="Q25" s="484"/>
      <c r="R25" s="485">
        <v>3</v>
      </c>
      <c r="S25" s="502"/>
      <c r="T25" s="485"/>
      <c r="U25" s="485" t="str">
        <f t="shared" si="0"/>
        <v/>
      </c>
      <c r="V25" s="485"/>
      <c r="W25" s="485"/>
      <c r="X25" s="485"/>
      <c r="Y25" s="485"/>
      <c r="Z25" s="487"/>
      <c r="AA25" s="487"/>
      <c r="AB25" s="488" t="str">
        <f t="shared" si="1"/>
        <v/>
      </c>
      <c r="AC25" s="487"/>
      <c r="AD25" s="487"/>
      <c r="AE25" s="487"/>
      <c r="AF25" s="162" t="str">
        <f>IFERROR(IF(AND(U24="Probabilidad",U25="Probabilidad"),(AH24-(+AH24*AB25)),IF(AND(U24="Impacto",U25="Probabilidad"),(AH23-(+AH23*AB25)),IF(U25="Impacto",AH24,""))),"")</f>
        <v/>
      </c>
      <c r="AG25" s="489" t="str">
        <f t="shared" si="4"/>
        <v/>
      </c>
      <c r="AH25" s="488" t="str">
        <f t="shared" si="2"/>
        <v/>
      </c>
      <c r="AI25" s="489" t="str">
        <f t="shared" si="5"/>
        <v/>
      </c>
      <c r="AJ25" s="488" t="str">
        <f>IFERROR(IF(AND(U24="Impacto",U25="Impacto"),(AJ24-(+AJ24*AB25)),IF(AND(U24="Probabilidad",U25="Impacto"),(AJ23-(+AJ23*AB25)),IF(U25="Probabilidad",AJ24,""))),"")</f>
        <v/>
      </c>
      <c r="AK25" s="490" t="str">
        <f t="shared" si="3"/>
        <v/>
      </c>
      <c r="AL25" s="501"/>
      <c r="AM25" s="492"/>
      <c r="AN25" s="492"/>
      <c r="AO25" s="493"/>
      <c r="AP25" s="493"/>
      <c r="AQ25" s="492"/>
      <c r="AR25" s="492"/>
      <c r="AS25" s="493"/>
      <c r="AT25" s="493"/>
      <c r="AU25" s="492"/>
      <c r="AV25" s="492"/>
      <c r="AW25" s="493"/>
      <c r="AX25" s="493"/>
      <c r="AY25" s="492"/>
      <c r="AZ25" s="492"/>
      <c r="BA25" s="493"/>
      <c r="BB25" s="493"/>
      <c r="BC25" s="492"/>
      <c r="BD25" s="485"/>
      <c r="BE25" s="493"/>
      <c r="BF25" s="493"/>
      <c r="BG25" s="492"/>
      <c r="BH25" s="493"/>
      <c r="BI25" s="492"/>
      <c r="BJ25" s="493"/>
      <c r="BK25" s="492"/>
      <c r="BL25" s="493"/>
      <c r="BM25" s="492"/>
      <c r="BN25" s="485"/>
      <c r="BO25" s="503"/>
      <c r="BP25" s="492"/>
      <c r="BQ25" s="492"/>
      <c r="BR25" s="492"/>
      <c r="BS25" s="493"/>
      <c r="BT25" s="492"/>
      <c r="BU25" s="492"/>
      <c r="BV25" s="493"/>
      <c r="BW25" s="492"/>
      <c r="BX25" s="485"/>
      <c r="BY25" s="492"/>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row>
    <row r="26" spans="1:103" ht="16.5" customHeight="1" x14ac:dyDescent="0.3">
      <c r="A26" s="476"/>
      <c r="B26" s="477"/>
      <c r="C26" s="477"/>
      <c r="D26" s="477"/>
      <c r="E26" s="499"/>
      <c r="F26" s="477"/>
      <c r="G26" s="477"/>
      <c r="H26" s="477"/>
      <c r="I26" s="477"/>
      <c r="J26" s="476"/>
      <c r="K26" s="481"/>
      <c r="L26" s="482"/>
      <c r="M26" s="482"/>
      <c r="N26" s="500"/>
      <c r="O26" s="481"/>
      <c r="P26" s="482"/>
      <c r="Q26" s="484"/>
      <c r="R26" s="485">
        <v>4</v>
      </c>
      <c r="S26" s="504"/>
      <c r="T26" s="485"/>
      <c r="U26" s="485" t="str">
        <f t="shared" si="0"/>
        <v/>
      </c>
      <c r="V26" s="485"/>
      <c r="W26" s="485"/>
      <c r="X26" s="485"/>
      <c r="Y26" s="485"/>
      <c r="Z26" s="487"/>
      <c r="AA26" s="487"/>
      <c r="AB26" s="488" t="str">
        <f t="shared" si="1"/>
        <v/>
      </c>
      <c r="AC26" s="487"/>
      <c r="AD26" s="487"/>
      <c r="AE26" s="487"/>
      <c r="AF26" s="162" t="str">
        <f>IFERROR(IF(AND(U25="Probabilidad",U26="Probabilidad"),(AH25-(+AH25*AB26)),IF(AND(U25="Impacto",U26="Probabilidad"),(AH24-(+AH24*AB26)),IF(U26="Impacto",AH25,""))),"")</f>
        <v/>
      </c>
      <c r="AG26" s="489" t="str">
        <f t="shared" si="4"/>
        <v/>
      </c>
      <c r="AH26" s="488" t="str">
        <f t="shared" si="2"/>
        <v/>
      </c>
      <c r="AI26" s="489" t="str">
        <f t="shared" si="5"/>
        <v/>
      </c>
      <c r="AJ26" s="488" t="str">
        <f>IFERROR(IF(AND(U25="Impacto",U26="Impacto"),(AJ25-(+AJ25*AB26)),IF(AND(U25="Probabilidad",U26="Impacto"),(AJ24-(+AJ24*AB26)),IF(U26="Probabilidad",AJ25,""))),"")</f>
        <v/>
      </c>
      <c r="AK26" s="490" t="str">
        <f t="shared" si="3"/>
        <v/>
      </c>
      <c r="AL26" s="501"/>
      <c r="AM26" s="492"/>
      <c r="AN26" s="492"/>
      <c r="AO26" s="493"/>
      <c r="AP26" s="493"/>
      <c r="AQ26" s="492"/>
      <c r="AR26" s="492"/>
      <c r="AS26" s="493"/>
      <c r="AT26" s="493"/>
      <c r="AU26" s="492"/>
      <c r="AV26" s="492"/>
      <c r="AW26" s="493"/>
      <c r="AX26" s="493"/>
      <c r="AY26" s="492"/>
      <c r="AZ26" s="492"/>
      <c r="BA26" s="493"/>
      <c r="BB26" s="493"/>
      <c r="BC26" s="492"/>
      <c r="BD26" s="485"/>
      <c r="BE26" s="493"/>
      <c r="BF26" s="493"/>
      <c r="BG26" s="492"/>
      <c r="BH26" s="493"/>
      <c r="BI26" s="492"/>
      <c r="BJ26" s="493"/>
      <c r="BK26" s="492"/>
      <c r="BL26" s="493"/>
      <c r="BM26" s="492"/>
      <c r="BN26" s="485"/>
      <c r="BO26" s="503"/>
      <c r="BP26" s="492"/>
      <c r="BQ26" s="492"/>
      <c r="BR26" s="492"/>
      <c r="BS26" s="493"/>
      <c r="BT26" s="492"/>
      <c r="BU26" s="492"/>
      <c r="BV26" s="493"/>
      <c r="BW26" s="492"/>
      <c r="BX26" s="485"/>
      <c r="BY26" s="492"/>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row>
    <row r="27" spans="1:103" ht="16.5" customHeight="1" x14ac:dyDescent="0.3">
      <c r="A27" s="476"/>
      <c r="B27" s="477"/>
      <c r="C27" s="477"/>
      <c r="D27" s="477"/>
      <c r="E27" s="499"/>
      <c r="F27" s="477"/>
      <c r="G27" s="477"/>
      <c r="H27" s="477"/>
      <c r="I27" s="477"/>
      <c r="J27" s="476"/>
      <c r="K27" s="481"/>
      <c r="L27" s="482"/>
      <c r="M27" s="482"/>
      <c r="N27" s="500"/>
      <c r="O27" s="481"/>
      <c r="P27" s="482"/>
      <c r="Q27" s="484"/>
      <c r="R27" s="485">
        <v>5</v>
      </c>
      <c r="S27" s="504"/>
      <c r="T27" s="485"/>
      <c r="U27" s="485" t="str">
        <f t="shared" si="0"/>
        <v/>
      </c>
      <c r="V27" s="485"/>
      <c r="W27" s="485"/>
      <c r="X27" s="485"/>
      <c r="Y27" s="485"/>
      <c r="Z27" s="487"/>
      <c r="AA27" s="487"/>
      <c r="AB27" s="488" t="str">
        <f t="shared" si="1"/>
        <v/>
      </c>
      <c r="AC27" s="487"/>
      <c r="AD27" s="487"/>
      <c r="AE27" s="487"/>
      <c r="AF27" s="161" t="str">
        <f>IFERROR(IF(AND(U26="Probabilidad",U27="Probabilidad"),(AH26-(+AH26*AB27)),IF(AND(U26="Impacto",U27="Probabilidad"),(AH25-(+AH25*AB27)),IF(U27="Impacto",AH26,""))),"")</f>
        <v/>
      </c>
      <c r="AG27" s="489" t="str">
        <f>IFERROR(IF(AF27="","",IF(AF27&lt;=0.2,"Muy Baja",IF(AF27&lt;=0.4,"Baja",IF(AF27&lt;=0.6,"Media",IF(AF27&lt;=0.8,"Alta","Muy Alta"))))),"")</f>
        <v/>
      </c>
      <c r="AH27" s="488" t="str">
        <f t="shared" si="2"/>
        <v/>
      </c>
      <c r="AI27" s="489" t="str">
        <f t="shared" si="5"/>
        <v/>
      </c>
      <c r="AJ27" s="488" t="str">
        <f>IFERROR(IF(AND(U26="Impacto",U27="Impacto"),(AJ26-(+AJ26*AB27)),IF(AND(U26="Probabilidad",U27="Impacto"),(AJ25-(+AJ25*AB27)),IF(U27="Probabilidad",AJ26,""))),"")</f>
        <v/>
      </c>
      <c r="AK27" s="490" t="str">
        <f t="shared" si="3"/>
        <v/>
      </c>
      <c r="AL27" s="501"/>
      <c r="AM27" s="492"/>
      <c r="AN27" s="492"/>
      <c r="AO27" s="493"/>
      <c r="AP27" s="493"/>
      <c r="AQ27" s="492"/>
      <c r="AR27" s="492"/>
      <c r="AS27" s="493"/>
      <c r="AT27" s="493"/>
      <c r="AU27" s="492"/>
      <c r="AV27" s="492"/>
      <c r="AW27" s="493"/>
      <c r="AX27" s="493"/>
      <c r="AY27" s="492"/>
      <c r="AZ27" s="492"/>
      <c r="BA27" s="493"/>
      <c r="BB27" s="493"/>
      <c r="BC27" s="492"/>
      <c r="BD27" s="485"/>
      <c r="BE27" s="493"/>
      <c r="BF27" s="493"/>
      <c r="BG27" s="492"/>
      <c r="BH27" s="493"/>
      <c r="BI27" s="492"/>
      <c r="BJ27" s="493"/>
      <c r="BK27" s="492"/>
      <c r="BL27" s="493"/>
      <c r="BM27" s="492"/>
      <c r="BN27" s="485"/>
      <c r="BO27" s="503"/>
      <c r="BP27" s="492"/>
      <c r="BQ27" s="492"/>
      <c r="BR27" s="492"/>
      <c r="BS27" s="493"/>
      <c r="BT27" s="492"/>
      <c r="BU27" s="492"/>
      <c r="BV27" s="493"/>
      <c r="BW27" s="492"/>
      <c r="BX27" s="485"/>
      <c r="BY27" s="492"/>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row>
    <row r="28" spans="1:103" ht="16.5" customHeight="1" x14ac:dyDescent="0.3">
      <c r="A28" s="476"/>
      <c r="B28" s="477"/>
      <c r="C28" s="477"/>
      <c r="D28" s="477"/>
      <c r="E28" s="499"/>
      <c r="F28" s="477"/>
      <c r="G28" s="477"/>
      <c r="H28" s="477"/>
      <c r="I28" s="477"/>
      <c r="J28" s="476"/>
      <c r="K28" s="481"/>
      <c r="L28" s="482"/>
      <c r="M28" s="482"/>
      <c r="N28" s="505"/>
      <c r="O28" s="481"/>
      <c r="P28" s="482"/>
      <c r="Q28" s="484"/>
      <c r="R28" s="485">
        <v>6</v>
      </c>
      <c r="S28" s="504"/>
      <c r="T28" s="485"/>
      <c r="U28" s="485" t="str">
        <f t="shared" si="0"/>
        <v/>
      </c>
      <c r="V28" s="485"/>
      <c r="W28" s="485"/>
      <c r="X28" s="485"/>
      <c r="Y28" s="485"/>
      <c r="Z28" s="487"/>
      <c r="AA28" s="487"/>
      <c r="AB28" s="488" t="str">
        <f t="shared" si="1"/>
        <v/>
      </c>
      <c r="AC28" s="487"/>
      <c r="AD28" s="487"/>
      <c r="AE28" s="487"/>
      <c r="AF28" s="162" t="str">
        <f>IFERROR(IF(AND(U27="Probabilidad",U28="Probabilidad"),(AH27-(+AH27*AB28)),IF(AND(U27="Impacto",U28="Probabilidad"),(AH26-(+AH26*AB28)),IF(U28="Impacto",AH27,""))),"")</f>
        <v/>
      </c>
      <c r="AG28" s="489" t="str">
        <f t="shared" si="4"/>
        <v/>
      </c>
      <c r="AH28" s="488" t="str">
        <f t="shared" si="2"/>
        <v/>
      </c>
      <c r="AI28" s="489" t="str">
        <f t="shared" si="5"/>
        <v/>
      </c>
      <c r="AJ28" s="488" t="str">
        <f>IFERROR(IF(AND(U27="Impacto",U28="Impacto"),(AJ27-(+AJ27*AB28)),IF(AND(U27="Probabilidad",U28="Impacto"),(AJ26-(+AJ26*AB28)),IF(U28="Probabilidad",AJ27,""))),"")</f>
        <v/>
      </c>
      <c r="AK28" s="490" t="str">
        <f t="shared" si="3"/>
        <v/>
      </c>
      <c r="AL28" s="506"/>
      <c r="AM28" s="492"/>
      <c r="AN28" s="492"/>
      <c r="AO28" s="493"/>
      <c r="AP28" s="493"/>
      <c r="AQ28" s="492"/>
      <c r="AR28" s="492"/>
      <c r="AS28" s="493"/>
      <c r="AT28" s="493"/>
      <c r="AU28" s="492"/>
      <c r="AV28" s="492"/>
      <c r="AW28" s="493"/>
      <c r="AX28" s="493"/>
      <c r="AY28" s="492"/>
      <c r="AZ28" s="492"/>
      <c r="BA28" s="493"/>
      <c r="BB28" s="493"/>
      <c r="BC28" s="492"/>
      <c r="BD28" s="485"/>
      <c r="BE28" s="493"/>
      <c r="BF28" s="493"/>
      <c r="BG28" s="492"/>
      <c r="BH28" s="493"/>
      <c r="BI28" s="492"/>
      <c r="BJ28" s="493"/>
      <c r="BK28" s="492"/>
      <c r="BL28" s="493"/>
      <c r="BM28" s="492"/>
      <c r="BN28" s="485"/>
      <c r="BO28" s="503"/>
      <c r="BP28" s="492"/>
      <c r="BQ28" s="492"/>
      <c r="BR28" s="492"/>
      <c r="BS28" s="493"/>
      <c r="BT28" s="492"/>
      <c r="BU28" s="492"/>
      <c r="BV28" s="493"/>
      <c r="BW28" s="492"/>
      <c r="BX28" s="485"/>
      <c r="BY28" s="492"/>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row>
    <row r="29" spans="1:103" ht="16.5" customHeight="1" x14ac:dyDescent="0.3">
      <c r="A29" s="476">
        <v>5</v>
      </c>
      <c r="B29" s="477"/>
      <c r="C29" s="477"/>
      <c r="D29" s="477"/>
      <c r="E29" s="499"/>
      <c r="F29" s="477"/>
      <c r="G29" s="477"/>
      <c r="H29" s="477"/>
      <c r="I29" s="477"/>
      <c r="J29" s="476"/>
      <c r="K29" s="481" t="str">
        <f>IF(J29&lt;=0,"",IF(J29&lt;=2,"Muy Baja",IF(J29&lt;=24,"Baja",IF(J29&lt;=500,"Media",IF(J29&lt;=5000,"Alta","Muy Alta")))))</f>
        <v/>
      </c>
      <c r="L29" s="482" t="str">
        <f>IF(K29="","",IF(K29="Muy Baja",0.2,IF(K29="Baja",0.4,IF(K29="Media",0.6,IF(K29="Alta",0.8,IF(K29="Muy Alta",1,))))))</f>
        <v/>
      </c>
      <c r="M29" s="482"/>
      <c r="N29" s="483">
        <f>IF(NOT(ISERROR(MATCH(M29,'Tabla Impacto'!$B$221:$B$223,0))),'Tabla Impacto'!$F$223&amp;"Por favor no seleccionar los criterios de impacto(Afectación Económica o presupuestal y Pérdida Reputacional)",M29)</f>
        <v>0</v>
      </c>
      <c r="O29" s="481" t="str">
        <f>IF(OR(N29='Tabla Impacto'!$C$11,N29='Tabla Impacto'!$D$11),"Leve",IF(OR(N29='Tabla Impacto'!$C$12,N29='Tabla Impacto'!$D$12),"Menor",IF(OR(N29='Tabla Impacto'!$C$13,N29='Tabla Impacto'!$D$13),"Moderado",IF(OR(N29='Tabla Impacto'!$C$14,N29='Tabla Impacto'!$D$14),"Mayor",IF(OR(N29='Tabla Impacto'!$C$15,N29='Tabla Impacto'!$D$15),"Catastrófico","")))))</f>
        <v/>
      </c>
      <c r="P29" s="482" t="str">
        <f>IF(O29="","",IF(O29="Leve",0.2,IF(O29="Menor",0.4,IF(O29="Moderado",0.6,IF(O29="Mayor",0.8,IF(O29="Catastrófico",1,))))))</f>
        <v/>
      </c>
      <c r="Q29" s="484"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485">
        <v>1</v>
      </c>
      <c r="S29" s="504"/>
      <c r="T29" s="485"/>
      <c r="U29" s="485" t="str">
        <f t="shared" si="0"/>
        <v/>
      </c>
      <c r="V29" s="485"/>
      <c r="W29" s="485"/>
      <c r="X29" s="485"/>
      <c r="Y29" s="485"/>
      <c r="Z29" s="487"/>
      <c r="AA29" s="487"/>
      <c r="AB29" s="488" t="str">
        <f t="shared" si="1"/>
        <v/>
      </c>
      <c r="AC29" s="487"/>
      <c r="AD29" s="487"/>
      <c r="AE29" s="487"/>
      <c r="AF29" s="162" t="str">
        <f>IFERROR(IF(U29="Probabilidad",(L29-(+L29*AB29)),IF(U29="Impacto",L29,"")),"")</f>
        <v/>
      </c>
      <c r="AG29" s="489" t="str">
        <f>IFERROR(IF(AF29="","",IF(AF29&lt;=0.2,"Muy Baja",IF(AF29&lt;=0.4,"Baja",IF(AF29&lt;=0.6,"Media",IF(AF29&lt;=0.8,"Alta","Muy Alta"))))),"")</f>
        <v/>
      </c>
      <c r="AH29" s="488" t="str">
        <f t="shared" si="2"/>
        <v/>
      </c>
      <c r="AI29" s="489" t="str">
        <f>IFERROR(IF(AJ29="","",IF(AJ29&lt;=0.2,"Leve",IF(AJ29&lt;=0.4,"Menor",IF(AJ29&lt;=0.6,"Moderado",IF(AJ29&lt;=0.8,"Mayor","Catastrófico"))))),"")</f>
        <v/>
      </c>
      <c r="AJ29" s="488" t="str">
        <f>IFERROR(IF(U29="Impacto",(P29-(+P29*AB29)),IF(U29="Probabilidad",P29,"")),"")</f>
        <v/>
      </c>
      <c r="AK29" s="490" t="str">
        <f t="shared" si="3"/>
        <v/>
      </c>
      <c r="AL29" s="491"/>
      <c r="AM29" s="492"/>
      <c r="AN29" s="492"/>
      <c r="AO29" s="493"/>
      <c r="AP29" s="493"/>
      <c r="AQ29" s="492"/>
      <c r="AR29" s="492"/>
      <c r="AS29" s="493"/>
      <c r="AT29" s="493"/>
      <c r="AU29" s="492"/>
      <c r="AV29" s="492"/>
      <c r="AW29" s="493"/>
      <c r="AX29" s="493"/>
      <c r="AY29" s="492"/>
      <c r="AZ29" s="492"/>
      <c r="BA29" s="493"/>
      <c r="BB29" s="493"/>
      <c r="BC29" s="492"/>
      <c r="BD29" s="485"/>
      <c r="BE29" s="493"/>
      <c r="BF29" s="493"/>
      <c r="BG29" s="492"/>
      <c r="BH29" s="493"/>
      <c r="BI29" s="492"/>
      <c r="BJ29" s="493"/>
      <c r="BK29" s="492"/>
      <c r="BL29" s="493"/>
      <c r="BM29" s="492"/>
      <c r="BN29" s="485"/>
      <c r="BO29" s="503"/>
      <c r="BP29" s="492"/>
      <c r="BQ29" s="492"/>
      <c r="BR29" s="492"/>
      <c r="BS29" s="493"/>
      <c r="BT29" s="492"/>
      <c r="BU29" s="492"/>
      <c r="BV29" s="493"/>
      <c r="BW29" s="492"/>
      <c r="BX29" s="485"/>
      <c r="BY29" s="492"/>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row>
    <row r="30" spans="1:103" ht="16.5" customHeight="1" x14ac:dyDescent="0.3">
      <c r="A30" s="476"/>
      <c r="B30" s="477"/>
      <c r="C30" s="477"/>
      <c r="D30" s="477"/>
      <c r="E30" s="499"/>
      <c r="F30" s="477"/>
      <c r="G30" s="477"/>
      <c r="H30" s="477"/>
      <c r="I30" s="477"/>
      <c r="J30" s="476"/>
      <c r="K30" s="481"/>
      <c r="L30" s="482"/>
      <c r="M30" s="482"/>
      <c r="N30" s="500"/>
      <c r="O30" s="481"/>
      <c r="P30" s="482"/>
      <c r="Q30" s="484"/>
      <c r="R30" s="485">
        <v>2</v>
      </c>
      <c r="S30" s="504"/>
      <c r="T30" s="485"/>
      <c r="U30" s="485" t="str">
        <f t="shared" si="0"/>
        <v/>
      </c>
      <c r="V30" s="485"/>
      <c r="W30" s="485"/>
      <c r="X30" s="485"/>
      <c r="Y30" s="485"/>
      <c r="Z30" s="487"/>
      <c r="AA30" s="487"/>
      <c r="AB30" s="488" t="str">
        <f t="shared" si="1"/>
        <v/>
      </c>
      <c r="AC30" s="487"/>
      <c r="AD30" s="487"/>
      <c r="AE30" s="487"/>
      <c r="AF30" s="162" t="str">
        <f>IFERROR(IF(AND(U29="Probabilidad",U30="Probabilidad"),(AH29-(+AH29*AB30)),IF(U30="Probabilidad",(L29-(+L29*AB30)),IF(U30="Impacto",AH29,""))),"")</f>
        <v/>
      </c>
      <c r="AG30" s="489" t="str">
        <f t="shared" si="4"/>
        <v/>
      </c>
      <c r="AH30" s="488" t="str">
        <f t="shared" si="2"/>
        <v/>
      </c>
      <c r="AI30" s="489" t="str">
        <f t="shared" si="5"/>
        <v/>
      </c>
      <c r="AJ30" s="488" t="str">
        <f>IFERROR(IF(AND(U29="Impacto",U30="Impacto"),(AJ23-(+AJ23*AB30)),IF(U30="Impacto",($P$29-(+$P$29*AB30)),IF(U30="Probabilidad",AJ23,""))),"")</f>
        <v/>
      </c>
      <c r="AK30" s="490" t="str">
        <f t="shared" si="3"/>
        <v/>
      </c>
      <c r="AL30" s="501"/>
      <c r="AM30" s="492"/>
      <c r="AN30" s="492"/>
      <c r="AO30" s="493"/>
      <c r="AP30" s="493"/>
      <c r="AQ30" s="492"/>
      <c r="AR30" s="492"/>
      <c r="AS30" s="493"/>
      <c r="AT30" s="493"/>
      <c r="AU30" s="492"/>
      <c r="AV30" s="492"/>
      <c r="AW30" s="493"/>
      <c r="AX30" s="493"/>
      <c r="AY30" s="492"/>
      <c r="AZ30" s="492"/>
      <c r="BA30" s="493"/>
      <c r="BB30" s="493"/>
      <c r="BC30" s="492"/>
      <c r="BD30" s="485"/>
      <c r="BE30" s="493"/>
      <c r="BF30" s="493"/>
      <c r="BG30" s="492"/>
      <c r="BH30" s="493"/>
      <c r="BI30" s="492"/>
      <c r="BJ30" s="493"/>
      <c r="BK30" s="492"/>
      <c r="BL30" s="493"/>
      <c r="BM30" s="492"/>
      <c r="BN30" s="485"/>
      <c r="BO30" s="503"/>
      <c r="BP30" s="492"/>
      <c r="BQ30" s="492"/>
      <c r="BR30" s="492"/>
      <c r="BS30" s="493"/>
      <c r="BT30" s="492"/>
      <c r="BU30" s="492"/>
      <c r="BV30" s="493"/>
      <c r="BW30" s="492"/>
      <c r="BX30" s="485"/>
      <c r="BY30" s="492"/>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row>
    <row r="31" spans="1:103" ht="16.5" customHeight="1" x14ac:dyDescent="0.3">
      <c r="A31" s="476"/>
      <c r="B31" s="477"/>
      <c r="C31" s="477"/>
      <c r="D31" s="477"/>
      <c r="E31" s="499"/>
      <c r="F31" s="477"/>
      <c r="G31" s="477"/>
      <c r="H31" s="477"/>
      <c r="I31" s="477"/>
      <c r="J31" s="476"/>
      <c r="K31" s="481"/>
      <c r="L31" s="482"/>
      <c r="M31" s="482"/>
      <c r="N31" s="500"/>
      <c r="O31" s="481"/>
      <c r="P31" s="482"/>
      <c r="Q31" s="484"/>
      <c r="R31" s="485">
        <v>3</v>
      </c>
      <c r="S31" s="502"/>
      <c r="T31" s="485"/>
      <c r="U31" s="485" t="str">
        <f t="shared" si="0"/>
        <v/>
      </c>
      <c r="V31" s="485"/>
      <c r="W31" s="485"/>
      <c r="X31" s="485"/>
      <c r="Y31" s="485"/>
      <c r="Z31" s="487"/>
      <c r="AA31" s="487"/>
      <c r="AB31" s="488" t="str">
        <f t="shared" si="1"/>
        <v/>
      </c>
      <c r="AC31" s="487"/>
      <c r="AD31" s="487"/>
      <c r="AE31" s="487"/>
      <c r="AF31" s="162" t="str">
        <f>IFERROR(IF(AND(U30="Probabilidad",U31="Probabilidad"),(AH30-(+AH30*AB31)),IF(AND(U30="Impacto",U31="Probabilidad"),(AH29-(+AH29*AB31)),IF(U31="Impacto",AH30,""))),"")</f>
        <v/>
      </c>
      <c r="AG31" s="489" t="str">
        <f t="shared" si="4"/>
        <v/>
      </c>
      <c r="AH31" s="488" t="str">
        <f t="shared" si="2"/>
        <v/>
      </c>
      <c r="AI31" s="489" t="str">
        <f t="shared" si="5"/>
        <v/>
      </c>
      <c r="AJ31" s="488" t="str">
        <f>IFERROR(IF(AND(U30="Impacto",U31="Impacto"),(AJ30-(+AJ30*AB31)),IF(AND(U30="Probabilidad",U31="Impacto"),(AJ29-(+AJ29*AB31)),IF(U31="Probabilidad",AJ30,""))),"")</f>
        <v/>
      </c>
      <c r="AK31" s="490" t="str">
        <f t="shared" si="3"/>
        <v/>
      </c>
      <c r="AL31" s="501"/>
      <c r="AM31" s="492"/>
      <c r="AN31" s="492"/>
      <c r="AO31" s="493"/>
      <c r="AP31" s="493"/>
      <c r="AQ31" s="492"/>
      <c r="AR31" s="492"/>
      <c r="AS31" s="493"/>
      <c r="AT31" s="493"/>
      <c r="AU31" s="492"/>
      <c r="AV31" s="492"/>
      <c r="AW31" s="493"/>
      <c r="AX31" s="493"/>
      <c r="AY31" s="492"/>
      <c r="AZ31" s="492"/>
      <c r="BA31" s="493"/>
      <c r="BB31" s="493"/>
      <c r="BC31" s="492"/>
      <c r="BD31" s="485"/>
      <c r="BE31" s="493"/>
      <c r="BF31" s="493"/>
      <c r="BG31" s="492"/>
      <c r="BH31" s="493"/>
      <c r="BI31" s="492"/>
      <c r="BJ31" s="493"/>
      <c r="BK31" s="492"/>
      <c r="BL31" s="493"/>
      <c r="BM31" s="492"/>
      <c r="BN31" s="485"/>
      <c r="BO31" s="503"/>
      <c r="BP31" s="492"/>
      <c r="BQ31" s="492"/>
      <c r="BR31" s="492"/>
      <c r="BS31" s="493"/>
      <c r="BT31" s="492"/>
      <c r="BU31" s="492"/>
      <c r="BV31" s="493"/>
      <c r="BW31" s="492"/>
      <c r="BX31" s="485"/>
      <c r="BY31" s="492"/>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row>
    <row r="32" spans="1:103" ht="16.5" customHeight="1" x14ac:dyDescent="0.3">
      <c r="A32" s="476"/>
      <c r="B32" s="477"/>
      <c r="C32" s="477"/>
      <c r="D32" s="477"/>
      <c r="E32" s="499"/>
      <c r="F32" s="477"/>
      <c r="G32" s="477"/>
      <c r="H32" s="477"/>
      <c r="I32" s="477"/>
      <c r="J32" s="476"/>
      <c r="K32" s="481"/>
      <c r="L32" s="482"/>
      <c r="M32" s="482"/>
      <c r="N32" s="500"/>
      <c r="O32" s="481"/>
      <c r="P32" s="482"/>
      <c r="Q32" s="484"/>
      <c r="R32" s="485">
        <v>4</v>
      </c>
      <c r="S32" s="504"/>
      <c r="T32" s="485"/>
      <c r="U32" s="485" t="str">
        <f t="shared" si="0"/>
        <v/>
      </c>
      <c r="V32" s="485"/>
      <c r="W32" s="485"/>
      <c r="X32" s="485"/>
      <c r="Y32" s="485"/>
      <c r="Z32" s="487"/>
      <c r="AA32" s="487"/>
      <c r="AB32" s="488" t="str">
        <f t="shared" si="1"/>
        <v/>
      </c>
      <c r="AC32" s="487"/>
      <c r="AD32" s="487"/>
      <c r="AE32" s="487"/>
      <c r="AF32" s="162" t="str">
        <f>IFERROR(IF(AND(U31="Probabilidad",U32="Probabilidad"),(AH31-(+AH31*AB32)),IF(AND(U31="Impacto",U32="Probabilidad"),(AH30-(+AH30*AB32)),IF(U32="Impacto",AH31,""))),"")</f>
        <v/>
      </c>
      <c r="AG32" s="489" t="str">
        <f t="shared" si="4"/>
        <v/>
      </c>
      <c r="AH32" s="488" t="str">
        <f t="shared" si="2"/>
        <v/>
      </c>
      <c r="AI32" s="489" t="str">
        <f t="shared" si="5"/>
        <v/>
      </c>
      <c r="AJ32" s="488" t="str">
        <f>IFERROR(IF(AND(U31="Impacto",U32="Impacto"),(AJ31-(+AJ31*AB32)),IF(AND(U31="Probabilidad",U32="Impacto"),(AJ30-(+AJ30*AB32)),IF(U32="Probabilidad",AJ31,""))),"")</f>
        <v/>
      </c>
      <c r="AK32" s="490" t="str">
        <f t="shared" si="3"/>
        <v/>
      </c>
      <c r="AL32" s="501"/>
      <c r="AM32" s="492"/>
      <c r="AN32" s="492"/>
      <c r="AO32" s="493"/>
      <c r="AP32" s="493"/>
      <c r="AQ32" s="492"/>
      <c r="AR32" s="492"/>
      <c r="AS32" s="493"/>
      <c r="AT32" s="493"/>
      <c r="AU32" s="492"/>
      <c r="AV32" s="492"/>
      <c r="AW32" s="493"/>
      <c r="AX32" s="493"/>
      <c r="AY32" s="492"/>
      <c r="AZ32" s="492"/>
      <c r="BA32" s="493"/>
      <c r="BB32" s="493"/>
      <c r="BC32" s="492"/>
      <c r="BD32" s="485"/>
      <c r="BE32" s="493"/>
      <c r="BF32" s="493"/>
      <c r="BG32" s="492"/>
      <c r="BH32" s="493"/>
      <c r="BI32" s="492"/>
      <c r="BJ32" s="493"/>
      <c r="BK32" s="492"/>
      <c r="BL32" s="493"/>
      <c r="BM32" s="492"/>
      <c r="BN32" s="485"/>
      <c r="BO32" s="503"/>
      <c r="BP32" s="492"/>
      <c r="BQ32" s="492"/>
      <c r="BR32" s="492"/>
      <c r="BS32" s="493"/>
      <c r="BT32" s="492"/>
      <c r="BU32" s="492"/>
      <c r="BV32" s="493"/>
      <c r="BW32" s="492"/>
      <c r="BX32" s="485"/>
      <c r="BY32" s="492"/>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row>
    <row r="33" spans="1:103" ht="16.5" customHeight="1" x14ac:dyDescent="0.3">
      <c r="A33" s="476"/>
      <c r="B33" s="477"/>
      <c r="C33" s="477"/>
      <c r="D33" s="477"/>
      <c r="E33" s="499"/>
      <c r="F33" s="477"/>
      <c r="G33" s="477"/>
      <c r="H33" s="477"/>
      <c r="I33" s="477"/>
      <c r="J33" s="476"/>
      <c r="K33" s="481"/>
      <c r="L33" s="482"/>
      <c r="M33" s="482"/>
      <c r="N33" s="500"/>
      <c r="O33" s="481"/>
      <c r="P33" s="482"/>
      <c r="Q33" s="484"/>
      <c r="R33" s="485">
        <v>5</v>
      </c>
      <c r="S33" s="504"/>
      <c r="T33" s="485"/>
      <c r="U33" s="485" t="str">
        <f t="shared" si="0"/>
        <v/>
      </c>
      <c r="V33" s="485"/>
      <c r="W33" s="485"/>
      <c r="X33" s="485"/>
      <c r="Y33" s="485"/>
      <c r="Z33" s="487"/>
      <c r="AA33" s="487"/>
      <c r="AB33" s="488" t="str">
        <f t="shared" si="1"/>
        <v/>
      </c>
      <c r="AC33" s="487"/>
      <c r="AD33" s="487"/>
      <c r="AE33" s="487"/>
      <c r="AF33" s="162" t="str">
        <f>IFERROR(IF(AND(U32="Probabilidad",U33="Probabilidad"),(AH32-(+AH32*AB33)),IF(AND(U32="Impacto",U33="Probabilidad"),(AH31-(+AH31*AB33)),IF(U33="Impacto",AH32,""))),"")</f>
        <v/>
      </c>
      <c r="AG33" s="489" t="str">
        <f t="shared" si="4"/>
        <v/>
      </c>
      <c r="AH33" s="488" t="str">
        <f t="shared" si="2"/>
        <v/>
      </c>
      <c r="AI33" s="489" t="str">
        <f t="shared" si="5"/>
        <v/>
      </c>
      <c r="AJ33" s="488" t="str">
        <f>IFERROR(IF(AND(U32="Impacto",U33="Impacto"),(AJ32-(+AJ32*AB33)),IF(AND(U32="Probabilidad",U33="Impacto"),(AJ31-(+AJ31*AB33)),IF(U33="Probabilidad",AJ32,""))),"")</f>
        <v/>
      </c>
      <c r="AK33" s="490" t="str">
        <f t="shared" si="3"/>
        <v/>
      </c>
      <c r="AL33" s="501"/>
      <c r="AM33" s="492"/>
      <c r="AN33" s="492"/>
      <c r="AO33" s="493"/>
      <c r="AP33" s="493"/>
      <c r="AQ33" s="492"/>
      <c r="AR33" s="492"/>
      <c r="AS33" s="493"/>
      <c r="AT33" s="493"/>
      <c r="AU33" s="492"/>
      <c r="AV33" s="492"/>
      <c r="AW33" s="493"/>
      <c r="AX33" s="493"/>
      <c r="AY33" s="492"/>
      <c r="AZ33" s="492"/>
      <c r="BA33" s="493"/>
      <c r="BB33" s="493"/>
      <c r="BC33" s="492"/>
      <c r="BD33" s="485"/>
      <c r="BE33" s="493"/>
      <c r="BF33" s="493"/>
      <c r="BG33" s="492"/>
      <c r="BH33" s="493"/>
      <c r="BI33" s="492"/>
      <c r="BJ33" s="493"/>
      <c r="BK33" s="492"/>
      <c r="BL33" s="493"/>
      <c r="BM33" s="492"/>
      <c r="BN33" s="485"/>
      <c r="BO33" s="503"/>
      <c r="BP33" s="492"/>
      <c r="BQ33" s="492"/>
      <c r="BR33" s="492"/>
      <c r="BS33" s="493"/>
      <c r="BT33" s="492"/>
      <c r="BU33" s="492"/>
      <c r="BV33" s="493"/>
      <c r="BW33" s="492"/>
      <c r="BX33" s="485"/>
      <c r="BY33" s="492"/>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row>
    <row r="34" spans="1:103" ht="16.5" customHeight="1" x14ac:dyDescent="0.3">
      <c r="A34" s="476"/>
      <c r="B34" s="477"/>
      <c r="C34" s="477"/>
      <c r="D34" s="477"/>
      <c r="E34" s="499"/>
      <c r="F34" s="477"/>
      <c r="G34" s="477"/>
      <c r="H34" s="477"/>
      <c r="I34" s="477"/>
      <c r="J34" s="476"/>
      <c r="K34" s="481"/>
      <c r="L34" s="482"/>
      <c r="M34" s="482"/>
      <c r="N34" s="505"/>
      <c r="O34" s="481"/>
      <c r="P34" s="482"/>
      <c r="Q34" s="484"/>
      <c r="R34" s="485">
        <v>6</v>
      </c>
      <c r="S34" s="504"/>
      <c r="T34" s="485"/>
      <c r="U34" s="485" t="str">
        <f t="shared" si="0"/>
        <v/>
      </c>
      <c r="V34" s="485"/>
      <c r="W34" s="485"/>
      <c r="X34" s="485"/>
      <c r="Y34" s="485"/>
      <c r="Z34" s="487"/>
      <c r="AA34" s="487"/>
      <c r="AB34" s="488" t="str">
        <f t="shared" si="1"/>
        <v/>
      </c>
      <c r="AC34" s="487"/>
      <c r="AD34" s="487"/>
      <c r="AE34" s="487"/>
      <c r="AF34" s="162" t="str">
        <f>IFERROR(IF(AND(U33="Probabilidad",U34="Probabilidad"),(AH33-(+AH33*AB34)),IF(AND(U33="Impacto",U34="Probabilidad"),(AH32-(+AH32*AB34)),IF(U34="Impacto",AH33,""))),"")</f>
        <v/>
      </c>
      <c r="AG34" s="489" t="str">
        <f t="shared" si="4"/>
        <v/>
      </c>
      <c r="AH34" s="488" t="str">
        <f t="shared" si="2"/>
        <v/>
      </c>
      <c r="AI34" s="489" t="str">
        <f t="shared" si="5"/>
        <v/>
      </c>
      <c r="AJ34" s="488" t="str">
        <f>IFERROR(IF(AND(U33="Impacto",U34="Impacto"),(AJ33-(+AJ33*AB34)),IF(AND(U33="Probabilidad",U34="Impacto"),(AJ32-(+AJ32*AB34)),IF(U34="Probabilidad",AJ33,""))),"")</f>
        <v/>
      </c>
      <c r="AK34" s="490" t="str">
        <f t="shared" si="3"/>
        <v/>
      </c>
      <c r="AL34" s="506"/>
      <c r="AM34" s="492"/>
      <c r="AN34" s="492"/>
      <c r="AO34" s="493"/>
      <c r="AP34" s="493"/>
      <c r="AQ34" s="492"/>
      <c r="AR34" s="492"/>
      <c r="AS34" s="493"/>
      <c r="AT34" s="493"/>
      <c r="AU34" s="492"/>
      <c r="AV34" s="492"/>
      <c r="AW34" s="493"/>
      <c r="AX34" s="493"/>
      <c r="AY34" s="492"/>
      <c r="AZ34" s="492"/>
      <c r="BA34" s="493"/>
      <c r="BB34" s="493"/>
      <c r="BC34" s="492"/>
      <c r="BD34" s="485"/>
      <c r="BE34" s="493"/>
      <c r="BF34" s="493"/>
      <c r="BG34" s="492"/>
      <c r="BH34" s="493"/>
      <c r="BI34" s="492"/>
      <c r="BJ34" s="493"/>
      <c r="BK34" s="492"/>
      <c r="BL34" s="493"/>
      <c r="BM34" s="492"/>
      <c r="BN34" s="485"/>
      <c r="BO34" s="503"/>
      <c r="BP34" s="492"/>
      <c r="BQ34" s="492"/>
      <c r="BR34" s="492"/>
      <c r="BS34" s="493"/>
      <c r="BT34" s="492"/>
      <c r="BU34" s="492"/>
      <c r="BV34" s="493"/>
      <c r="BW34" s="492"/>
      <c r="BX34" s="485"/>
      <c r="BY34" s="492"/>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row>
    <row r="35" spans="1:103" ht="16.5" customHeight="1" x14ac:dyDescent="0.3">
      <c r="A35" s="476">
        <v>6</v>
      </c>
      <c r="B35" s="477"/>
      <c r="C35" s="477"/>
      <c r="D35" s="477"/>
      <c r="E35" s="499"/>
      <c r="F35" s="477"/>
      <c r="G35" s="477"/>
      <c r="H35" s="477"/>
      <c r="I35" s="477"/>
      <c r="J35" s="476"/>
      <c r="K35" s="481" t="str">
        <f>IF(J35&lt;=0,"",IF(J35&lt;=2,"Muy Baja",IF(J35&lt;=24,"Baja",IF(J35&lt;=500,"Media",IF(J35&lt;=5000,"Alta","Muy Alta")))))</f>
        <v/>
      </c>
      <c r="L35" s="482" t="str">
        <f>IF(K35="","",IF(K35="Muy Baja",0.2,IF(K35="Baja",0.4,IF(K35="Media",0.6,IF(K35="Alta",0.8,IF(K35="Muy Alta",1,))))))</f>
        <v/>
      </c>
      <c r="M35" s="482"/>
      <c r="N35" s="483">
        <f>IF(NOT(ISERROR(MATCH(M35,'Tabla Impacto'!$B$221:$B$223,0))),'Tabla Impacto'!$F$223&amp;"Por favor no seleccionar los criterios de impacto(Afectación Económica o presupuestal y Pérdida Reputacional)",M35)</f>
        <v>0</v>
      </c>
      <c r="O35" s="481" t="str">
        <f>IF(OR(N35='Tabla Impacto'!$C$11,N35='Tabla Impacto'!$D$11),"Leve",IF(OR(N35='Tabla Impacto'!$C$12,N35='Tabla Impacto'!$D$12),"Menor",IF(OR(N35='Tabla Impacto'!$C$13,N35='Tabla Impacto'!$D$13),"Moderado",IF(OR(N35='Tabla Impacto'!$C$14,N35='Tabla Impacto'!$D$14),"Mayor",IF(OR(N35='Tabla Impacto'!$C$15,N35='Tabla Impacto'!$D$15),"Catastrófico","")))))</f>
        <v/>
      </c>
      <c r="P35" s="482" t="str">
        <f>IF(O35="","",IF(O35="Leve",0.2,IF(O35="Menor",0.4,IF(O35="Moderado",0.6,IF(O35="Mayor",0.8,IF(O35="Catastrófico",1,))))))</f>
        <v/>
      </c>
      <c r="Q35" s="484"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485">
        <v>1</v>
      </c>
      <c r="S35" s="504"/>
      <c r="T35" s="485"/>
      <c r="U35" s="485" t="str">
        <f t="shared" si="0"/>
        <v/>
      </c>
      <c r="V35" s="485"/>
      <c r="W35" s="485"/>
      <c r="X35" s="485"/>
      <c r="Y35" s="485"/>
      <c r="Z35" s="487"/>
      <c r="AA35" s="487"/>
      <c r="AB35" s="488" t="str">
        <f t="shared" si="1"/>
        <v/>
      </c>
      <c r="AC35" s="487"/>
      <c r="AD35" s="487"/>
      <c r="AE35" s="487"/>
      <c r="AF35" s="162" t="str">
        <f>IFERROR(IF(U35="Probabilidad",(L35-(+L35*AB35)),IF(U35="Impacto",L35,"")),"")</f>
        <v/>
      </c>
      <c r="AG35" s="489" t="str">
        <f>IFERROR(IF(AF35="","",IF(AF35&lt;=0.2,"Muy Baja",IF(AF35&lt;=0.4,"Baja",IF(AF35&lt;=0.6,"Media",IF(AF35&lt;=0.8,"Alta","Muy Alta"))))),"")</f>
        <v/>
      </c>
      <c r="AH35" s="488" t="str">
        <f t="shared" si="2"/>
        <v/>
      </c>
      <c r="AI35" s="489" t="str">
        <f>IFERROR(IF(AJ35="","",IF(AJ35&lt;=0.2,"Leve",IF(AJ35&lt;=0.4,"Menor",IF(AJ35&lt;=0.6,"Moderado",IF(AJ35&lt;=0.8,"Mayor","Catastrófico"))))),"")</f>
        <v/>
      </c>
      <c r="AJ35" s="488" t="str">
        <f>IFERROR(IF(U35="Impacto",(P35-(+P35*AB35)),IF(U35="Probabilidad",P35,"")),"")</f>
        <v/>
      </c>
      <c r="AK35" s="490" t="str">
        <f t="shared" si="3"/>
        <v/>
      </c>
      <c r="AL35" s="491"/>
      <c r="AM35" s="492"/>
      <c r="AN35" s="492"/>
      <c r="AO35" s="493"/>
      <c r="AP35" s="493"/>
      <c r="AQ35" s="492"/>
      <c r="AR35" s="492"/>
      <c r="AS35" s="493"/>
      <c r="AT35" s="493"/>
      <c r="AU35" s="492"/>
      <c r="AV35" s="492"/>
      <c r="AW35" s="493"/>
      <c r="AX35" s="493"/>
      <c r="AY35" s="492"/>
      <c r="AZ35" s="492"/>
      <c r="BA35" s="493"/>
      <c r="BB35" s="493"/>
      <c r="BC35" s="492"/>
      <c r="BD35" s="485"/>
      <c r="BE35" s="493"/>
      <c r="BF35" s="493"/>
      <c r="BG35" s="492"/>
      <c r="BH35" s="493"/>
      <c r="BI35" s="492"/>
      <c r="BJ35" s="493"/>
      <c r="BK35" s="492"/>
      <c r="BL35" s="493"/>
      <c r="BM35" s="492"/>
      <c r="BN35" s="485"/>
      <c r="BO35" s="503"/>
      <c r="BP35" s="492"/>
      <c r="BQ35" s="492"/>
      <c r="BR35" s="492"/>
      <c r="BS35" s="493"/>
      <c r="BT35" s="492"/>
      <c r="BU35" s="492"/>
      <c r="BV35" s="493"/>
      <c r="BW35" s="492"/>
      <c r="BX35" s="485"/>
      <c r="BY35" s="492"/>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row>
    <row r="36" spans="1:103" ht="16.5" customHeight="1" x14ac:dyDescent="0.3">
      <c r="A36" s="476"/>
      <c r="B36" s="477"/>
      <c r="C36" s="477"/>
      <c r="D36" s="477"/>
      <c r="E36" s="499"/>
      <c r="F36" s="477"/>
      <c r="G36" s="477"/>
      <c r="H36" s="477"/>
      <c r="I36" s="477"/>
      <c r="J36" s="476"/>
      <c r="K36" s="481"/>
      <c r="L36" s="482"/>
      <c r="M36" s="482"/>
      <c r="N36" s="500"/>
      <c r="O36" s="481"/>
      <c r="P36" s="482"/>
      <c r="Q36" s="484"/>
      <c r="R36" s="485">
        <v>2</v>
      </c>
      <c r="S36" s="504"/>
      <c r="T36" s="485"/>
      <c r="U36" s="485" t="str">
        <f t="shared" si="0"/>
        <v/>
      </c>
      <c r="V36" s="485"/>
      <c r="W36" s="485"/>
      <c r="X36" s="485"/>
      <c r="Y36" s="485"/>
      <c r="Z36" s="487"/>
      <c r="AA36" s="487"/>
      <c r="AB36" s="488" t="str">
        <f t="shared" si="1"/>
        <v/>
      </c>
      <c r="AC36" s="487"/>
      <c r="AD36" s="487"/>
      <c r="AE36" s="487"/>
      <c r="AF36" s="162" t="str">
        <f>IFERROR(IF(AND(U35="Probabilidad",U36="Probabilidad"),(AH35-(+AH35*AB36)),IF(U36="Probabilidad",(L35-(+L35*AB36)),IF(U36="Impacto",AH35,""))),"")</f>
        <v/>
      </c>
      <c r="AG36" s="489" t="str">
        <f t="shared" si="4"/>
        <v/>
      </c>
      <c r="AH36" s="488" t="str">
        <f t="shared" si="2"/>
        <v/>
      </c>
      <c r="AI36" s="489" t="str">
        <f t="shared" si="5"/>
        <v/>
      </c>
      <c r="AJ36" s="488" t="str">
        <f>IFERROR(IF(AND(U35="Impacto",U36="Impacto"),(AJ29-(+AJ29*AB36)),IF(U36="Impacto",($P$35-(+$P$35*AB36)),IF(U36="Probabilidad",AJ29,""))),"")</f>
        <v/>
      </c>
      <c r="AK36" s="490" t="str">
        <f t="shared" si="3"/>
        <v/>
      </c>
      <c r="AL36" s="501"/>
      <c r="AM36" s="492"/>
      <c r="AN36" s="492"/>
      <c r="AO36" s="493"/>
      <c r="AP36" s="493"/>
      <c r="AQ36" s="492"/>
      <c r="AR36" s="492"/>
      <c r="AS36" s="493"/>
      <c r="AT36" s="493"/>
      <c r="AU36" s="492"/>
      <c r="AV36" s="492"/>
      <c r="AW36" s="493"/>
      <c r="AX36" s="493"/>
      <c r="AY36" s="492"/>
      <c r="AZ36" s="492"/>
      <c r="BA36" s="493"/>
      <c r="BB36" s="493"/>
      <c r="BC36" s="492"/>
      <c r="BD36" s="485"/>
      <c r="BE36" s="493"/>
      <c r="BF36" s="493"/>
      <c r="BG36" s="492"/>
      <c r="BH36" s="493"/>
      <c r="BI36" s="492"/>
      <c r="BJ36" s="493"/>
      <c r="BK36" s="492"/>
      <c r="BL36" s="493"/>
      <c r="BM36" s="492"/>
      <c r="BN36" s="485"/>
      <c r="BO36" s="503"/>
      <c r="BP36" s="492"/>
      <c r="BQ36" s="492"/>
      <c r="BR36" s="492"/>
      <c r="BS36" s="493"/>
      <c r="BT36" s="492"/>
      <c r="BU36" s="492"/>
      <c r="BV36" s="493"/>
      <c r="BW36" s="492"/>
      <c r="BX36" s="485"/>
      <c r="BY36" s="492"/>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row>
    <row r="37" spans="1:103" ht="16.5" customHeight="1" x14ac:dyDescent="0.3">
      <c r="A37" s="476"/>
      <c r="B37" s="477"/>
      <c r="C37" s="477"/>
      <c r="D37" s="477"/>
      <c r="E37" s="499"/>
      <c r="F37" s="477"/>
      <c r="G37" s="477"/>
      <c r="H37" s="477"/>
      <c r="I37" s="477"/>
      <c r="J37" s="476"/>
      <c r="K37" s="481"/>
      <c r="L37" s="482"/>
      <c r="M37" s="482"/>
      <c r="N37" s="500"/>
      <c r="O37" s="481"/>
      <c r="P37" s="482"/>
      <c r="Q37" s="484"/>
      <c r="R37" s="485">
        <v>3</v>
      </c>
      <c r="S37" s="502"/>
      <c r="T37" s="485"/>
      <c r="U37" s="485" t="str">
        <f t="shared" si="0"/>
        <v/>
      </c>
      <c r="V37" s="485"/>
      <c r="W37" s="485"/>
      <c r="X37" s="485"/>
      <c r="Y37" s="485"/>
      <c r="Z37" s="487"/>
      <c r="AA37" s="487"/>
      <c r="AB37" s="488" t="str">
        <f t="shared" ref="AB37:AB64" si="6">IF(AND(Z37="Preventivo",AA37="Automático"),"50%",IF(AND(Z37="Preventivo",AA37="Manual"),"40%",IF(AND(Z37="Detectivo",AA37="Automático"),"40%",IF(AND(Z37="Detectivo",AA37="Manual"),"30%",IF(AND(Z37="Correctivo",AA37="Automático"),"35%",IF(AND(Z37="Correctivo",AA37="Manual"),"25%",""))))))</f>
        <v/>
      </c>
      <c r="AC37" s="487"/>
      <c r="AD37" s="487"/>
      <c r="AE37" s="487"/>
      <c r="AF37" s="162" t="str">
        <f>IFERROR(IF(AND(U36="Probabilidad",U37="Probabilidad"),(AH36-(+AH36*AB37)),IF(AND(U36="Impacto",U37="Probabilidad"),(AH35-(+AH35*AB37)),IF(U37="Impacto",AH36,""))),"")</f>
        <v/>
      </c>
      <c r="AG37" s="489" t="str">
        <f t="shared" si="4"/>
        <v/>
      </c>
      <c r="AH37" s="488" t="str">
        <f t="shared" ref="AH37:AH64" si="7">+AF37</f>
        <v/>
      </c>
      <c r="AI37" s="489" t="str">
        <f t="shared" si="5"/>
        <v/>
      </c>
      <c r="AJ37" s="488" t="str">
        <f>IFERROR(IF(AND(U36="Impacto",U37="Impacto"),(AJ36-(+AJ36*AB37)),IF(AND(U36="Probabilidad",U37="Impacto"),(AJ35-(+AJ35*AB37)),IF(U37="Probabilidad",AJ36,""))),"")</f>
        <v/>
      </c>
      <c r="AK37" s="490"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501"/>
      <c r="AM37" s="492"/>
      <c r="AN37" s="492"/>
      <c r="AO37" s="493"/>
      <c r="AP37" s="493"/>
      <c r="AQ37" s="492"/>
      <c r="AR37" s="492"/>
      <c r="AS37" s="493"/>
      <c r="AT37" s="493"/>
      <c r="AU37" s="492"/>
      <c r="AV37" s="492"/>
      <c r="AW37" s="493"/>
      <c r="AX37" s="493"/>
      <c r="AY37" s="492"/>
      <c r="AZ37" s="492"/>
      <c r="BA37" s="493"/>
      <c r="BB37" s="493"/>
      <c r="BC37" s="492"/>
      <c r="BD37" s="485"/>
      <c r="BE37" s="493"/>
      <c r="BF37" s="493"/>
      <c r="BG37" s="492"/>
      <c r="BH37" s="493"/>
      <c r="BI37" s="492"/>
      <c r="BJ37" s="493"/>
      <c r="BK37" s="492"/>
      <c r="BL37" s="493"/>
      <c r="BM37" s="492"/>
      <c r="BN37" s="485"/>
      <c r="BO37" s="503"/>
      <c r="BP37" s="492"/>
      <c r="BQ37" s="492"/>
      <c r="BR37" s="492"/>
      <c r="BS37" s="493"/>
      <c r="BT37" s="492"/>
      <c r="BU37" s="492"/>
      <c r="BV37" s="493"/>
      <c r="BW37" s="492"/>
      <c r="BX37" s="485"/>
      <c r="BY37" s="492"/>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row>
    <row r="38" spans="1:103" ht="16.5" customHeight="1" x14ac:dyDescent="0.3">
      <c r="A38" s="476"/>
      <c r="B38" s="477"/>
      <c r="C38" s="477"/>
      <c r="D38" s="477"/>
      <c r="E38" s="499"/>
      <c r="F38" s="477"/>
      <c r="G38" s="477"/>
      <c r="H38" s="477"/>
      <c r="I38" s="477"/>
      <c r="J38" s="476"/>
      <c r="K38" s="481"/>
      <c r="L38" s="482"/>
      <c r="M38" s="482"/>
      <c r="N38" s="500"/>
      <c r="O38" s="481"/>
      <c r="P38" s="482"/>
      <c r="Q38" s="484"/>
      <c r="R38" s="485">
        <v>4</v>
      </c>
      <c r="S38" s="504"/>
      <c r="T38" s="485"/>
      <c r="U38" s="485" t="str">
        <f t="shared" ref="U38:U64" si="9">IF(OR(Z38="Preventivo",Z38="Detectivo"),"Probabilidad",IF(Z38="Correctivo","Impacto",""))</f>
        <v/>
      </c>
      <c r="V38" s="485"/>
      <c r="W38" s="485"/>
      <c r="X38" s="485"/>
      <c r="Y38" s="485"/>
      <c r="Z38" s="487"/>
      <c r="AA38" s="487"/>
      <c r="AB38" s="488" t="str">
        <f t="shared" si="6"/>
        <v/>
      </c>
      <c r="AC38" s="487"/>
      <c r="AD38" s="487"/>
      <c r="AE38" s="487"/>
      <c r="AF38" s="162" t="str">
        <f>IFERROR(IF(AND(U37="Probabilidad",U38="Probabilidad"),(AH37-(+AH37*AB38)),IF(AND(U37="Impacto",U38="Probabilidad"),(AH36-(+AH36*AB38)),IF(U38="Impacto",AH37,""))),"")</f>
        <v/>
      </c>
      <c r="AG38" s="489" t="str">
        <f t="shared" si="4"/>
        <v/>
      </c>
      <c r="AH38" s="488" t="str">
        <f t="shared" si="7"/>
        <v/>
      </c>
      <c r="AI38" s="489" t="str">
        <f t="shared" si="5"/>
        <v/>
      </c>
      <c r="AJ38" s="488" t="str">
        <f>IFERROR(IF(AND(U37="Impacto",U38="Impacto"),(AJ37-(+AJ37*AB38)),IF(AND(U37="Probabilidad",U38="Impacto"),(AJ36-(+AJ36*AB38)),IF(U38="Probabilidad",AJ37,""))),"")</f>
        <v/>
      </c>
      <c r="AK38" s="490" t="str">
        <f t="shared" si="8"/>
        <v/>
      </c>
      <c r="AL38" s="501"/>
      <c r="AM38" s="492"/>
      <c r="AN38" s="492"/>
      <c r="AO38" s="493"/>
      <c r="AP38" s="493"/>
      <c r="AQ38" s="492"/>
      <c r="AR38" s="492"/>
      <c r="AS38" s="493"/>
      <c r="AT38" s="493"/>
      <c r="AU38" s="492"/>
      <c r="AV38" s="492"/>
      <c r="AW38" s="493"/>
      <c r="AX38" s="493"/>
      <c r="AY38" s="492"/>
      <c r="AZ38" s="492"/>
      <c r="BA38" s="493"/>
      <c r="BB38" s="493"/>
      <c r="BC38" s="492"/>
      <c r="BD38" s="485"/>
      <c r="BE38" s="493"/>
      <c r="BF38" s="493"/>
      <c r="BG38" s="492"/>
      <c r="BH38" s="493"/>
      <c r="BI38" s="492"/>
      <c r="BJ38" s="493"/>
      <c r="BK38" s="492"/>
      <c r="BL38" s="493"/>
      <c r="BM38" s="492"/>
      <c r="BN38" s="485"/>
      <c r="BO38" s="503"/>
      <c r="BP38" s="492"/>
      <c r="BQ38" s="492"/>
      <c r="BR38" s="492"/>
      <c r="BS38" s="493"/>
      <c r="BT38" s="492"/>
      <c r="BU38" s="492"/>
      <c r="BV38" s="493"/>
      <c r="BW38" s="492"/>
      <c r="BX38" s="485"/>
      <c r="BY38" s="492"/>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row>
    <row r="39" spans="1:103" ht="16.5" customHeight="1" x14ac:dyDescent="0.3">
      <c r="A39" s="476"/>
      <c r="B39" s="477"/>
      <c r="C39" s="477"/>
      <c r="D39" s="477"/>
      <c r="E39" s="499"/>
      <c r="F39" s="477"/>
      <c r="G39" s="477"/>
      <c r="H39" s="477"/>
      <c r="I39" s="477"/>
      <c r="J39" s="476"/>
      <c r="K39" s="481"/>
      <c r="L39" s="482"/>
      <c r="M39" s="482"/>
      <c r="N39" s="500"/>
      <c r="O39" s="481"/>
      <c r="P39" s="482"/>
      <c r="Q39" s="484"/>
      <c r="R39" s="485">
        <v>5</v>
      </c>
      <c r="S39" s="504"/>
      <c r="T39" s="485"/>
      <c r="U39" s="485" t="str">
        <f t="shared" si="9"/>
        <v/>
      </c>
      <c r="V39" s="485"/>
      <c r="W39" s="485"/>
      <c r="X39" s="485"/>
      <c r="Y39" s="485"/>
      <c r="Z39" s="487"/>
      <c r="AA39" s="487"/>
      <c r="AB39" s="488" t="str">
        <f t="shared" si="6"/>
        <v/>
      </c>
      <c r="AC39" s="487"/>
      <c r="AD39" s="487"/>
      <c r="AE39" s="487"/>
      <c r="AF39" s="162" t="str">
        <f>IFERROR(IF(AND(U38="Probabilidad",U39="Probabilidad"),(AH38-(+AH38*AB39)),IF(AND(U38="Impacto",U39="Probabilidad"),(AH37-(+AH37*AB39)),IF(U39="Impacto",AH38,""))),"")</f>
        <v/>
      </c>
      <c r="AG39" s="489" t="str">
        <f t="shared" si="4"/>
        <v/>
      </c>
      <c r="AH39" s="488" t="str">
        <f t="shared" si="7"/>
        <v/>
      </c>
      <c r="AI39" s="489" t="str">
        <f t="shared" si="5"/>
        <v/>
      </c>
      <c r="AJ39" s="488" t="str">
        <f>IFERROR(IF(AND(U38="Impacto",U39="Impacto"),(AJ38-(+AJ38*AB39)),IF(AND(U38="Probabilidad",U39="Impacto"),(AJ37-(+AJ37*AB39)),IF(U39="Probabilidad",AJ38,""))),"")</f>
        <v/>
      </c>
      <c r="AK39" s="490" t="str">
        <f t="shared" si="8"/>
        <v/>
      </c>
      <c r="AL39" s="501"/>
      <c r="AM39" s="492"/>
      <c r="AN39" s="492"/>
      <c r="AO39" s="493"/>
      <c r="AP39" s="493"/>
      <c r="AQ39" s="492"/>
      <c r="AR39" s="492"/>
      <c r="AS39" s="493"/>
      <c r="AT39" s="493"/>
      <c r="AU39" s="492"/>
      <c r="AV39" s="492"/>
      <c r="AW39" s="493"/>
      <c r="AX39" s="493"/>
      <c r="AY39" s="492"/>
      <c r="AZ39" s="492"/>
      <c r="BA39" s="493"/>
      <c r="BB39" s="493"/>
      <c r="BC39" s="492"/>
      <c r="BD39" s="485"/>
      <c r="BE39" s="493"/>
      <c r="BF39" s="493"/>
      <c r="BG39" s="492"/>
      <c r="BH39" s="493"/>
      <c r="BI39" s="492"/>
      <c r="BJ39" s="493"/>
      <c r="BK39" s="492"/>
      <c r="BL39" s="493"/>
      <c r="BM39" s="492"/>
      <c r="BN39" s="485"/>
      <c r="BO39" s="503"/>
      <c r="BP39" s="492"/>
      <c r="BQ39" s="492"/>
      <c r="BR39" s="492"/>
      <c r="BS39" s="493"/>
      <c r="BT39" s="492"/>
      <c r="BU39" s="492"/>
      <c r="BV39" s="493"/>
      <c r="BW39" s="492"/>
      <c r="BX39" s="485"/>
      <c r="BY39" s="492"/>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row>
    <row r="40" spans="1:103" ht="16.5" customHeight="1" x14ac:dyDescent="0.3">
      <c r="A40" s="476"/>
      <c r="B40" s="477"/>
      <c r="C40" s="477"/>
      <c r="D40" s="477"/>
      <c r="E40" s="499"/>
      <c r="F40" s="477"/>
      <c r="G40" s="477"/>
      <c r="H40" s="477"/>
      <c r="I40" s="477"/>
      <c r="J40" s="476"/>
      <c r="K40" s="481"/>
      <c r="L40" s="482"/>
      <c r="M40" s="482"/>
      <c r="N40" s="505"/>
      <c r="O40" s="481"/>
      <c r="P40" s="482"/>
      <c r="Q40" s="484"/>
      <c r="R40" s="485">
        <v>6</v>
      </c>
      <c r="S40" s="504"/>
      <c r="T40" s="485"/>
      <c r="U40" s="485" t="str">
        <f t="shared" si="9"/>
        <v/>
      </c>
      <c r="V40" s="485"/>
      <c r="W40" s="485"/>
      <c r="X40" s="485"/>
      <c r="Y40" s="485"/>
      <c r="Z40" s="487"/>
      <c r="AA40" s="487"/>
      <c r="AB40" s="488" t="str">
        <f t="shared" si="6"/>
        <v/>
      </c>
      <c r="AC40" s="487"/>
      <c r="AD40" s="487"/>
      <c r="AE40" s="487"/>
      <c r="AF40" s="162" t="str">
        <f>IFERROR(IF(AND(U39="Probabilidad",U40="Probabilidad"),(AH39-(+AH39*AB40)),IF(AND(U39="Impacto",U40="Probabilidad"),(AH38-(+AH38*AB40)),IF(U40="Impacto",AH39,""))),"")</f>
        <v/>
      </c>
      <c r="AG40" s="489" t="str">
        <f t="shared" si="4"/>
        <v/>
      </c>
      <c r="AH40" s="488" t="str">
        <f t="shared" si="7"/>
        <v/>
      </c>
      <c r="AI40" s="489" t="str">
        <f>IFERROR(IF(AJ40="","",IF(AJ40&lt;=0.2,"Leve",IF(AJ40&lt;=0.4,"Menor",IF(AJ40&lt;=0.6,"Moderado",IF(AJ40&lt;=0.8,"Mayor","Catastrófico"))))),"")</f>
        <v/>
      </c>
      <c r="AJ40" s="488" t="str">
        <f>IFERROR(IF(AND(U39="Impacto",U40="Impacto"),(AJ39-(+AJ39*AB40)),IF(AND(U39="Probabilidad",U40="Impacto"),(AJ38-(+AJ38*AB40)),IF(U40="Probabilidad",AJ39,""))),"")</f>
        <v/>
      </c>
      <c r="AK40" s="490" t="str">
        <f t="shared" si="8"/>
        <v/>
      </c>
      <c r="AL40" s="506"/>
      <c r="AM40" s="492"/>
      <c r="AN40" s="492"/>
      <c r="AO40" s="493"/>
      <c r="AP40" s="493"/>
      <c r="AQ40" s="492"/>
      <c r="AR40" s="492"/>
      <c r="AS40" s="493"/>
      <c r="AT40" s="493"/>
      <c r="AU40" s="492"/>
      <c r="AV40" s="492"/>
      <c r="AW40" s="493"/>
      <c r="AX40" s="493"/>
      <c r="AY40" s="492"/>
      <c r="AZ40" s="492"/>
      <c r="BA40" s="493"/>
      <c r="BB40" s="493"/>
      <c r="BC40" s="492"/>
      <c r="BD40" s="485"/>
      <c r="BE40" s="493"/>
      <c r="BF40" s="493"/>
      <c r="BG40" s="492"/>
      <c r="BH40" s="493"/>
      <c r="BI40" s="492"/>
      <c r="BJ40" s="493"/>
      <c r="BK40" s="492"/>
      <c r="BL40" s="493"/>
      <c r="BM40" s="492"/>
      <c r="BN40" s="485"/>
      <c r="BO40" s="503"/>
      <c r="BP40" s="492"/>
      <c r="BQ40" s="492"/>
      <c r="BR40" s="492"/>
      <c r="BS40" s="493"/>
      <c r="BT40" s="492"/>
      <c r="BU40" s="492"/>
      <c r="BV40" s="493"/>
      <c r="BW40" s="492"/>
      <c r="BX40" s="485"/>
      <c r="BY40" s="492"/>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row>
    <row r="41" spans="1:103" ht="16.5" customHeight="1" x14ac:dyDescent="0.3">
      <c r="A41" s="476">
        <v>7</v>
      </c>
      <c r="B41" s="477"/>
      <c r="C41" s="477"/>
      <c r="D41" s="477"/>
      <c r="E41" s="499"/>
      <c r="F41" s="477"/>
      <c r="G41" s="477"/>
      <c r="H41" s="477"/>
      <c r="I41" s="477"/>
      <c r="J41" s="476"/>
      <c r="K41" s="481" t="str">
        <f>IF(J41&lt;=0,"",IF(J41&lt;=2,"Muy Baja",IF(J41&lt;=24,"Baja",IF(J41&lt;=500,"Media",IF(J41&lt;=5000,"Alta","Muy Alta")))))</f>
        <v/>
      </c>
      <c r="L41" s="482" t="str">
        <f>IF(K41="","",IF(K41="Muy Baja",0.2,IF(K41="Baja",0.4,IF(K41="Media",0.6,IF(K41="Alta",0.8,IF(K41="Muy Alta",1,))))))</f>
        <v/>
      </c>
      <c r="M41" s="482"/>
      <c r="N41" s="483">
        <f>IF(NOT(ISERROR(MATCH(M41,'Tabla Impacto'!$B$221:$B$223,0))),'Tabla Impacto'!$F$223&amp;"Por favor no seleccionar los criterios de impacto(Afectación Económica o presupuestal y Pérdida Reputacional)",M41)</f>
        <v>0</v>
      </c>
      <c r="O41" s="481" t="str">
        <f>IF(OR(N41='Tabla Impacto'!$C$11,N41='Tabla Impacto'!$D$11),"Leve",IF(OR(N41='Tabla Impacto'!$C$12,N41='Tabla Impacto'!$D$12),"Menor",IF(OR(N41='Tabla Impacto'!$C$13,N41='Tabla Impacto'!$D$13),"Moderado",IF(OR(N41='Tabla Impacto'!$C$14,N41='Tabla Impacto'!$D$14),"Mayor",IF(OR(N41='Tabla Impacto'!$C$15,N41='Tabla Impacto'!$D$15),"Catastrófico","")))))</f>
        <v/>
      </c>
      <c r="P41" s="482" t="str">
        <f>IF(O41="","",IF(O41="Leve",0.2,IF(O41="Menor",0.4,IF(O41="Moderado",0.6,IF(O41="Mayor",0.8,IF(O41="Catastrófico",1,))))))</f>
        <v/>
      </c>
      <c r="Q41" s="484"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485">
        <v>1</v>
      </c>
      <c r="S41" s="504"/>
      <c r="T41" s="485"/>
      <c r="U41" s="485" t="str">
        <f t="shared" si="9"/>
        <v/>
      </c>
      <c r="V41" s="485"/>
      <c r="W41" s="485"/>
      <c r="X41" s="485"/>
      <c r="Y41" s="485"/>
      <c r="Z41" s="487"/>
      <c r="AA41" s="487"/>
      <c r="AB41" s="488" t="str">
        <f t="shared" si="6"/>
        <v/>
      </c>
      <c r="AC41" s="487"/>
      <c r="AD41" s="487"/>
      <c r="AE41" s="487"/>
      <c r="AF41" s="162" t="str">
        <f>IFERROR(IF(U41="Probabilidad",(L41-(+L41*AB41)),IF(U41="Impacto",L41,"")),"")</f>
        <v/>
      </c>
      <c r="AG41" s="489" t="str">
        <f>IFERROR(IF(AF41="","",IF(AF41&lt;=0.2,"Muy Baja",IF(AF41&lt;=0.4,"Baja",IF(AF41&lt;=0.6,"Media",IF(AF41&lt;=0.8,"Alta","Muy Alta"))))),"")</f>
        <v/>
      </c>
      <c r="AH41" s="488" t="str">
        <f t="shared" si="7"/>
        <v/>
      </c>
      <c r="AI41" s="489" t="str">
        <f>IFERROR(IF(AJ41="","",IF(AJ41&lt;=0.2,"Leve",IF(AJ41&lt;=0.4,"Menor",IF(AJ41&lt;=0.6,"Moderado",IF(AJ41&lt;=0.8,"Mayor","Catastrófico"))))),"")</f>
        <v/>
      </c>
      <c r="AJ41" s="488" t="str">
        <f>IFERROR(IF(U41="Impacto",(P41-(+P41*AB41)),IF(U41="Probabilidad",P41,"")),"")</f>
        <v/>
      </c>
      <c r="AK41" s="490" t="str">
        <f t="shared" si="8"/>
        <v/>
      </c>
      <c r="AL41" s="491"/>
      <c r="AM41" s="492"/>
      <c r="AN41" s="492"/>
      <c r="AO41" s="493"/>
      <c r="AP41" s="493"/>
      <c r="AQ41" s="492"/>
      <c r="AR41" s="492"/>
      <c r="AS41" s="493"/>
      <c r="AT41" s="493"/>
      <c r="AU41" s="492"/>
      <c r="AV41" s="492"/>
      <c r="AW41" s="493"/>
      <c r="AX41" s="493"/>
      <c r="AY41" s="492"/>
      <c r="AZ41" s="492"/>
      <c r="BA41" s="493"/>
      <c r="BB41" s="493"/>
      <c r="BC41" s="492"/>
      <c r="BD41" s="485"/>
      <c r="BE41" s="493"/>
      <c r="BF41" s="493"/>
      <c r="BG41" s="492"/>
      <c r="BH41" s="493"/>
      <c r="BI41" s="492"/>
      <c r="BJ41" s="493"/>
      <c r="BK41" s="492"/>
      <c r="BL41" s="493"/>
      <c r="BM41" s="492"/>
      <c r="BN41" s="485"/>
      <c r="BO41" s="503"/>
      <c r="BP41" s="492"/>
      <c r="BQ41" s="492"/>
      <c r="BR41" s="492"/>
      <c r="BS41" s="493"/>
      <c r="BT41" s="492"/>
      <c r="BU41" s="492"/>
      <c r="BV41" s="493"/>
      <c r="BW41" s="492"/>
      <c r="BX41" s="485"/>
      <c r="BY41" s="492"/>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row>
    <row r="42" spans="1:103" ht="16.5" customHeight="1" x14ac:dyDescent="0.3">
      <c r="A42" s="476"/>
      <c r="B42" s="477"/>
      <c r="C42" s="477"/>
      <c r="D42" s="477"/>
      <c r="E42" s="499"/>
      <c r="F42" s="477"/>
      <c r="G42" s="477"/>
      <c r="H42" s="477"/>
      <c r="I42" s="477"/>
      <c r="J42" s="476"/>
      <c r="K42" s="481"/>
      <c r="L42" s="482"/>
      <c r="M42" s="482"/>
      <c r="N42" s="500"/>
      <c r="O42" s="481"/>
      <c r="P42" s="482"/>
      <c r="Q42" s="484"/>
      <c r="R42" s="485">
        <v>2</v>
      </c>
      <c r="S42" s="504"/>
      <c r="T42" s="485"/>
      <c r="U42" s="485" t="str">
        <f t="shared" si="9"/>
        <v/>
      </c>
      <c r="V42" s="485"/>
      <c r="W42" s="485"/>
      <c r="X42" s="485"/>
      <c r="Y42" s="485"/>
      <c r="Z42" s="487"/>
      <c r="AA42" s="487"/>
      <c r="AB42" s="488" t="str">
        <f t="shared" si="6"/>
        <v/>
      </c>
      <c r="AC42" s="487"/>
      <c r="AD42" s="487"/>
      <c r="AE42" s="487"/>
      <c r="AF42" s="162" t="str">
        <f>IFERROR(IF(AND(U41="Probabilidad",U42="Probabilidad"),(AH41-(+AH41*AB42)),IF(U42="Probabilidad",(L41-(+L41*AB42)),IF(U42="Impacto",AH41,""))),"")</f>
        <v/>
      </c>
      <c r="AG42" s="489" t="str">
        <f t="shared" si="4"/>
        <v/>
      </c>
      <c r="AH42" s="488" t="str">
        <f t="shared" si="7"/>
        <v/>
      </c>
      <c r="AI42" s="489" t="str">
        <f t="shared" si="5"/>
        <v/>
      </c>
      <c r="AJ42" s="488" t="str">
        <f>IFERROR(IF(AND(U41="Impacto",U42="Impacto"),(AJ35-(+AJ35*AB42)),IF(U42="Impacto",($P$41-(+$P$41*AB42)),IF(U42="Probabilidad",AJ35,""))),"")</f>
        <v/>
      </c>
      <c r="AK42" s="490" t="str">
        <f t="shared" si="8"/>
        <v/>
      </c>
      <c r="AL42" s="501"/>
      <c r="AM42" s="492"/>
      <c r="AN42" s="492"/>
      <c r="AO42" s="493"/>
      <c r="AP42" s="493"/>
      <c r="AQ42" s="492"/>
      <c r="AR42" s="492"/>
      <c r="AS42" s="493"/>
      <c r="AT42" s="493"/>
      <c r="AU42" s="492"/>
      <c r="AV42" s="492"/>
      <c r="AW42" s="493"/>
      <c r="AX42" s="493"/>
      <c r="AY42" s="492"/>
      <c r="AZ42" s="492"/>
      <c r="BA42" s="493"/>
      <c r="BB42" s="493"/>
      <c r="BC42" s="492"/>
      <c r="BD42" s="485"/>
      <c r="BE42" s="493"/>
      <c r="BF42" s="493"/>
      <c r="BG42" s="492"/>
      <c r="BH42" s="493"/>
      <c r="BI42" s="492"/>
      <c r="BJ42" s="493"/>
      <c r="BK42" s="492"/>
      <c r="BL42" s="493"/>
      <c r="BM42" s="492"/>
      <c r="BN42" s="485"/>
      <c r="BO42" s="503"/>
      <c r="BP42" s="492"/>
      <c r="BQ42" s="492"/>
      <c r="BR42" s="492"/>
      <c r="BS42" s="493"/>
      <c r="BT42" s="492"/>
      <c r="BU42" s="492"/>
      <c r="BV42" s="493"/>
      <c r="BW42" s="492"/>
      <c r="BX42" s="485"/>
      <c r="BY42" s="492"/>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row>
    <row r="43" spans="1:103" ht="16.5" customHeight="1" x14ac:dyDescent="0.3">
      <c r="A43" s="476"/>
      <c r="B43" s="477"/>
      <c r="C43" s="477"/>
      <c r="D43" s="477"/>
      <c r="E43" s="499"/>
      <c r="F43" s="477"/>
      <c r="G43" s="477"/>
      <c r="H43" s="477"/>
      <c r="I43" s="477"/>
      <c r="J43" s="476"/>
      <c r="K43" s="481"/>
      <c r="L43" s="482"/>
      <c r="M43" s="482"/>
      <c r="N43" s="500"/>
      <c r="O43" s="481"/>
      <c r="P43" s="482"/>
      <c r="Q43" s="484"/>
      <c r="R43" s="485">
        <v>3</v>
      </c>
      <c r="S43" s="502"/>
      <c r="T43" s="485"/>
      <c r="U43" s="485" t="str">
        <f t="shared" si="9"/>
        <v/>
      </c>
      <c r="V43" s="485"/>
      <c r="W43" s="485"/>
      <c r="X43" s="485"/>
      <c r="Y43" s="485"/>
      <c r="Z43" s="487"/>
      <c r="AA43" s="487"/>
      <c r="AB43" s="488" t="str">
        <f t="shared" si="6"/>
        <v/>
      </c>
      <c r="AC43" s="487"/>
      <c r="AD43" s="487"/>
      <c r="AE43" s="487"/>
      <c r="AF43" s="162" t="str">
        <f>IFERROR(IF(AND(U42="Probabilidad",U43="Probabilidad"),(AH42-(+AH42*AB43)),IF(AND(U42="Impacto",U43="Probabilidad"),(AH41-(+AH41*AB43)),IF(U43="Impacto",AH42,""))),"")</f>
        <v/>
      </c>
      <c r="AG43" s="489" t="str">
        <f t="shared" si="4"/>
        <v/>
      </c>
      <c r="AH43" s="488" t="str">
        <f t="shared" si="7"/>
        <v/>
      </c>
      <c r="AI43" s="489" t="str">
        <f t="shared" si="5"/>
        <v/>
      </c>
      <c r="AJ43" s="488" t="str">
        <f>IFERROR(IF(AND(U42="Impacto",U43="Impacto"),(AJ42-(+AJ42*AB43)),IF(AND(U42="Probabilidad",U43="Impacto"),(AJ41-(+AJ41*AB43)),IF(U43="Probabilidad",AJ42,""))),"")</f>
        <v/>
      </c>
      <c r="AK43" s="490" t="str">
        <f t="shared" si="8"/>
        <v/>
      </c>
      <c r="AL43" s="501"/>
      <c r="AM43" s="492"/>
      <c r="AN43" s="492"/>
      <c r="AO43" s="493"/>
      <c r="AP43" s="493"/>
      <c r="AQ43" s="492"/>
      <c r="AR43" s="492"/>
      <c r="AS43" s="493"/>
      <c r="AT43" s="493"/>
      <c r="AU43" s="492"/>
      <c r="AV43" s="492"/>
      <c r="AW43" s="493"/>
      <c r="AX43" s="493"/>
      <c r="AY43" s="492"/>
      <c r="AZ43" s="492"/>
      <c r="BA43" s="493"/>
      <c r="BB43" s="493"/>
      <c r="BC43" s="492"/>
      <c r="BD43" s="485"/>
      <c r="BE43" s="493"/>
      <c r="BF43" s="493"/>
      <c r="BG43" s="492"/>
      <c r="BH43" s="493"/>
      <c r="BI43" s="492"/>
      <c r="BJ43" s="493"/>
      <c r="BK43" s="492"/>
      <c r="BL43" s="493"/>
      <c r="BM43" s="492"/>
      <c r="BN43" s="485"/>
      <c r="BO43" s="503"/>
      <c r="BP43" s="492"/>
      <c r="BQ43" s="492"/>
      <c r="BR43" s="492"/>
      <c r="BS43" s="493"/>
      <c r="BT43" s="492"/>
      <c r="BU43" s="492"/>
      <c r="BV43" s="493"/>
      <c r="BW43" s="492"/>
      <c r="BX43" s="485"/>
      <c r="BY43" s="492"/>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row>
    <row r="44" spans="1:103" ht="16.5" customHeight="1" x14ac:dyDescent="0.3">
      <c r="A44" s="476"/>
      <c r="B44" s="477"/>
      <c r="C44" s="477"/>
      <c r="D44" s="477"/>
      <c r="E44" s="499"/>
      <c r="F44" s="477"/>
      <c r="G44" s="477"/>
      <c r="H44" s="477"/>
      <c r="I44" s="477"/>
      <c r="J44" s="476"/>
      <c r="K44" s="481"/>
      <c r="L44" s="482"/>
      <c r="M44" s="482"/>
      <c r="N44" s="500"/>
      <c r="O44" s="481"/>
      <c r="P44" s="482"/>
      <c r="Q44" s="484"/>
      <c r="R44" s="485">
        <v>4</v>
      </c>
      <c r="S44" s="504"/>
      <c r="T44" s="485"/>
      <c r="U44" s="485" t="str">
        <f t="shared" si="9"/>
        <v/>
      </c>
      <c r="V44" s="485"/>
      <c r="W44" s="485"/>
      <c r="X44" s="485"/>
      <c r="Y44" s="485"/>
      <c r="Z44" s="487"/>
      <c r="AA44" s="487"/>
      <c r="AB44" s="488" t="str">
        <f t="shared" si="6"/>
        <v/>
      </c>
      <c r="AC44" s="487"/>
      <c r="AD44" s="487"/>
      <c r="AE44" s="487"/>
      <c r="AF44" s="162" t="str">
        <f>IFERROR(IF(AND(U43="Probabilidad",U44="Probabilidad"),(AH43-(+AH43*AB44)),IF(AND(U43="Impacto",U44="Probabilidad"),(AH42-(+AH42*AB44)),IF(U44="Impacto",AH43,""))),"")</f>
        <v/>
      </c>
      <c r="AG44" s="489" t="str">
        <f t="shared" si="4"/>
        <v/>
      </c>
      <c r="AH44" s="488" t="str">
        <f t="shared" si="7"/>
        <v/>
      </c>
      <c r="AI44" s="489" t="str">
        <f t="shared" si="5"/>
        <v/>
      </c>
      <c r="AJ44" s="488" t="str">
        <f>IFERROR(IF(AND(U43="Impacto",U44="Impacto"),(AJ43-(+AJ43*AB44)),IF(AND(U43="Probabilidad",U44="Impacto"),(AJ42-(+AJ42*AB44)),IF(U44="Probabilidad",AJ43,""))),"")</f>
        <v/>
      </c>
      <c r="AK44" s="490" t="str">
        <f t="shared" si="8"/>
        <v/>
      </c>
      <c r="AL44" s="501"/>
      <c r="AM44" s="492"/>
      <c r="AN44" s="492"/>
      <c r="AO44" s="493"/>
      <c r="AP44" s="493"/>
      <c r="AQ44" s="492"/>
      <c r="AR44" s="492"/>
      <c r="AS44" s="493"/>
      <c r="AT44" s="493"/>
      <c r="AU44" s="492"/>
      <c r="AV44" s="492"/>
      <c r="AW44" s="493"/>
      <c r="AX44" s="493"/>
      <c r="AY44" s="492"/>
      <c r="AZ44" s="492"/>
      <c r="BA44" s="493"/>
      <c r="BB44" s="493"/>
      <c r="BC44" s="492"/>
      <c r="BD44" s="485"/>
      <c r="BE44" s="493"/>
      <c r="BF44" s="493"/>
      <c r="BG44" s="492"/>
      <c r="BH44" s="493"/>
      <c r="BI44" s="492"/>
      <c r="BJ44" s="493"/>
      <c r="BK44" s="492"/>
      <c r="BL44" s="493"/>
      <c r="BM44" s="492"/>
      <c r="BN44" s="485"/>
      <c r="BO44" s="503"/>
      <c r="BP44" s="492"/>
      <c r="BQ44" s="492"/>
      <c r="BR44" s="492"/>
      <c r="BS44" s="493"/>
      <c r="BT44" s="492"/>
      <c r="BU44" s="492"/>
      <c r="BV44" s="493"/>
      <c r="BW44" s="492"/>
      <c r="BX44" s="485"/>
      <c r="BY44" s="492"/>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row>
    <row r="45" spans="1:103" ht="16.5" customHeight="1" x14ac:dyDescent="0.3">
      <c r="A45" s="476"/>
      <c r="B45" s="477"/>
      <c r="C45" s="477"/>
      <c r="D45" s="477"/>
      <c r="E45" s="499"/>
      <c r="F45" s="477"/>
      <c r="G45" s="477"/>
      <c r="H45" s="477"/>
      <c r="I45" s="477"/>
      <c r="J45" s="476"/>
      <c r="K45" s="481"/>
      <c r="L45" s="482"/>
      <c r="M45" s="482"/>
      <c r="N45" s="500"/>
      <c r="O45" s="481"/>
      <c r="P45" s="482"/>
      <c r="Q45" s="484"/>
      <c r="R45" s="485">
        <v>5</v>
      </c>
      <c r="S45" s="504"/>
      <c r="T45" s="485"/>
      <c r="U45" s="485" t="str">
        <f t="shared" si="9"/>
        <v/>
      </c>
      <c r="V45" s="485"/>
      <c r="W45" s="485"/>
      <c r="X45" s="485"/>
      <c r="Y45" s="485"/>
      <c r="Z45" s="487"/>
      <c r="AA45" s="487"/>
      <c r="AB45" s="488" t="str">
        <f t="shared" si="6"/>
        <v/>
      </c>
      <c r="AC45" s="487"/>
      <c r="AD45" s="487"/>
      <c r="AE45" s="487"/>
      <c r="AF45" s="162" t="str">
        <f>IFERROR(IF(AND(U44="Probabilidad",U45="Probabilidad"),(AH44-(+AH44*AB45)),IF(AND(U44="Impacto",U45="Probabilidad"),(AH43-(+AH43*AB45)),IF(U45="Impacto",AH44,""))),"")</f>
        <v/>
      </c>
      <c r="AG45" s="489" t="str">
        <f t="shared" si="4"/>
        <v/>
      </c>
      <c r="AH45" s="488" t="str">
        <f t="shared" si="7"/>
        <v/>
      </c>
      <c r="AI45" s="489" t="str">
        <f t="shared" si="5"/>
        <v/>
      </c>
      <c r="AJ45" s="488" t="str">
        <f>IFERROR(IF(AND(U44="Impacto",U45="Impacto"),(AJ44-(+AJ44*AB45)),IF(AND(U44="Probabilidad",U45="Impacto"),(AJ43-(+AJ43*AB45)),IF(U45="Probabilidad",AJ44,""))),"")</f>
        <v/>
      </c>
      <c r="AK45" s="490" t="str">
        <f t="shared" si="8"/>
        <v/>
      </c>
      <c r="AL45" s="501"/>
      <c r="AM45" s="492"/>
      <c r="AN45" s="492"/>
      <c r="AO45" s="493"/>
      <c r="AP45" s="493"/>
      <c r="AQ45" s="492"/>
      <c r="AR45" s="492"/>
      <c r="AS45" s="493"/>
      <c r="AT45" s="493"/>
      <c r="AU45" s="492"/>
      <c r="AV45" s="492"/>
      <c r="AW45" s="493"/>
      <c r="AX45" s="493"/>
      <c r="AY45" s="492"/>
      <c r="AZ45" s="492"/>
      <c r="BA45" s="493"/>
      <c r="BB45" s="493"/>
      <c r="BC45" s="492"/>
      <c r="BD45" s="485"/>
      <c r="BE45" s="493"/>
      <c r="BF45" s="493"/>
      <c r="BG45" s="492"/>
      <c r="BH45" s="493"/>
      <c r="BI45" s="492"/>
      <c r="BJ45" s="493"/>
      <c r="BK45" s="492"/>
      <c r="BL45" s="493"/>
      <c r="BM45" s="492"/>
      <c r="BN45" s="485"/>
      <c r="BO45" s="503"/>
      <c r="BP45" s="492"/>
      <c r="BQ45" s="492"/>
      <c r="BR45" s="492"/>
      <c r="BS45" s="493"/>
      <c r="BT45" s="492"/>
      <c r="BU45" s="492"/>
      <c r="BV45" s="493"/>
      <c r="BW45" s="492"/>
      <c r="BX45" s="485"/>
      <c r="BY45" s="492"/>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row>
    <row r="46" spans="1:103" ht="16.5" customHeight="1" x14ac:dyDescent="0.3">
      <c r="A46" s="476"/>
      <c r="B46" s="477"/>
      <c r="C46" s="477"/>
      <c r="D46" s="477"/>
      <c r="E46" s="499"/>
      <c r="F46" s="477"/>
      <c r="G46" s="477"/>
      <c r="H46" s="477"/>
      <c r="I46" s="477"/>
      <c r="J46" s="476"/>
      <c r="K46" s="481"/>
      <c r="L46" s="482"/>
      <c r="M46" s="482"/>
      <c r="N46" s="505"/>
      <c r="O46" s="481"/>
      <c r="P46" s="482"/>
      <c r="Q46" s="484"/>
      <c r="R46" s="485">
        <v>6</v>
      </c>
      <c r="S46" s="504"/>
      <c r="T46" s="485"/>
      <c r="U46" s="485" t="str">
        <f t="shared" si="9"/>
        <v/>
      </c>
      <c r="V46" s="485"/>
      <c r="W46" s="485"/>
      <c r="X46" s="485"/>
      <c r="Y46" s="485"/>
      <c r="Z46" s="487"/>
      <c r="AA46" s="487"/>
      <c r="AB46" s="488" t="str">
        <f t="shared" si="6"/>
        <v/>
      </c>
      <c r="AC46" s="487"/>
      <c r="AD46" s="487"/>
      <c r="AE46" s="487"/>
      <c r="AF46" s="162" t="str">
        <f>IFERROR(IF(AND(U45="Probabilidad",U46="Probabilidad"),(AH45-(+AH45*AB46)),IF(AND(U45="Impacto",U46="Probabilidad"),(AH44-(+AH44*AB46)),IF(U46="Impacto",AH45,""))),"")</f>
        <v/>
      </c>
      <c r="AG46" s="489" t="str">
        <f t="shared" si="4"/>
        <v/>
      </c>
      <c r="AH46" s="488" t="str">
        <f t="shared" si="7"/>
        <v/>
      </c>
      <c r="AI46" s="489" t="str">
        <f t="shared" si="5"/>
        <v/>
      </c>
      <c r="AJ46" s="488" t="str">
        <f>IFERROR(IF(AND(U45="Impacto",U46="Impacto"),(AJ45-(+AJ45*AB46)),IF(AND(U45="Probabilidad",U46="Impacto"),(AJ44-(+AJ44*AB46)),IF(U46="Probabilidad",AJ45,""))),"")</f>
        <v/>
      </c>
      <c r="AK46" s="490" t="str">
        <f t="shared" si="8"/>
        <v/>
      </c>
      <c r="AL46" s="506"/>
      <c r="AM46" s="492"/>
      <c r="AN46" s="492"/>
      <c r="AO46" s="493"/>
      <c r="AP46" s="493"/>
      <c r="AQ46" s="492"/>
      <c r="AR46" s="492"/>
      <c r="AS46" s="493"/>
      <c r="AT46" s="493"/>
      <c r="AU46" s="492"/>
      <c r="AV46" s="492"/>
      <c r="AW46" s="493"/>
      <c r="AX46" s="493"/>
      <c r="AY46" s="492"/>
      <c r="AZ46" s="492"/>
      <c r="BA46" s="493"/>
      <c r="BB46" s="493"/>
      <c r="BC46" s="492"/>
      <c r="BD46" s="485"/>
      <c r="BE46" s="493"/>
      <c r="BF46" s="493"/>
      <c r="BG46" s="492"/>
      <c r="BH46" s="493"/>
      <c r="BI46" s="492"/>
      <c r="BJ46" s="493"/>
      <c r="BK46" s="492"/>
      <c r="BL46" s="493"/>
      <c r="BM46" s="492"/>
      <c r="BN46" s="485"/>
      <c r="BO46" s="503"/>
      <c r="BP46" s="492"/>
      <c r="BQ46" s="492"/>
      <c r="BR46" s="492"/>
      <c r="BS46" s="493"/>
      <c r="BT46" s="492"/>
      <c r="BU46" s="492"/>
      <c r="BV46" s="493"/>
      <c r="BW46" s="492"/>
      <c r="BX46" s="485"/>
      <c r="BY46" s="492"/>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row>
    <row r="47" spans="1:103" ht="16.5" customHeight="1" x14ac:dyDescent="0.3">
      <c r="A47" s="476">
        <v>8</v>
      </c>
      <c r="B47" s="477"/>
      <c r="C47" s="477"/>
      <c r="D47" s="477"/>
      <c r="E47" s="499"/>
      <c r="F47" s="477"/>
      <c r="G47" s="477"/>
      <c r="H47" s="477"/>
      <c r="I47" s="477"/>
      <c r="J47" s="476"/>
      <c r="K47" s="481" t="str">
        <f>IF(J47&lt;=0,"",IF(J47&lt;=2,"Muy Baja",IF(J47&lt;=24,"Baja",IF(J47&lt;=500,"Media",IF(J47&lt;=5000,"Alta","Muy Alta")))))</f>
        <v/>
      </c>
      <c r="L47" s="482" t="str">
        <f>IF(K47="","",IF(K47="Muy Baja",0.2,IF(K47="Baja",0.4,IF(K47="Media",0.6,IF(K47="Alta",0.8,IF(K47="Muy Alta",1,))))))</f>
        <v/>
      </c>
      <c r="M47" s="482"/>
      <c r="N47" s="483">
        <f>IF(NOT(ISERROR(MATCH(M47,'Tabla Impacto'!$B$221:$B$223,0))),'Tabla Impacto'!$F$223&amp;"Por favor no seleccionar los criterios de impacto(Afectación Económica o presupuestal y Pérdida Reputacional)",M47)</f>
        <v>0</v>
      </c>
      <c r="O47" s="481" t="str">
        <f>IF(OR(N47='Tabla Impacto'!$C$11,N47='Tabla Impacto'!$D$11),"Leve",IF(OR(N47='Tabla Impacto'!$C$12,N47='Tabla Impacto'!$D$12),"Menor",IF(OR(N47='Tabla Impacto'!$C$13,N47='Tabla Impacto'!$D$13),"Moderado",IF(OR(N47='Tabla Impacto'!$C$14,N47='Tabla Impacto'!$D$14),"Mayor",IF(OR(N47='Tabla Impacto'!$C$15,N47='Tabla Impacto'!$D$15),"Catastrófico","")))))</f>
        <v/>
      </c>
      <c r="P47" s="482" t="str">
        <f>IF(O47="","",IF(O47="Leve",0.2,IF(O47="Menor",0.4,IF(O47="Moderado",0.6,IF(O47="Mayor",0.8,IF(O47="Catastrófico",1,))))))</f>
        <v/>
      </c>
      <c r="Q47" s="484"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485">
        <v>1</v>
      </c>
      <c r="S47" s="504"/>
      <c r="T47" s="485"/>
      <c r="U47" s="485" t="str">
        <f t="shared" si="9"/>
        <v/>
      </c>
      <c r="V47" s="485"/>
      <c r="W47" s="485"/>
      <c r="X47" s="485"/>
      <c r="Y47" s="485"/>
      <c r="Z47" s="487"/>
      <c r="AA47" s="487"/>
      <c r="AB47" s="488" t="str">
        <f t="shared" si="6"/>
        <v/>
      </c>
      <c r="AC47" s="487"/>
      <c r="AD47" s="487"/>
      <c r="AE47" s="487"/>
      <c r="AF47" s="162" t="str">
        <f>IFERROR(IF(U47="Probabilidad",(L47-(+L47*AB47)),IF(U47="Impacto",L47,"")),"")</f>
        <v/>
      </c>
      <c r="AG47" s="489" t="str">
        <f>IFERROR(IF(AF47="","",IF(AF47&lt;=0.2,"Muy Baja",IF(AF47&lt;=0.4,"Baja",IF(AF47&lt;=0.6,"Media",IF(AF47&lt;=0.8,"Alta","Muy Alta"))))),"")</f>
        <v/>
      </c>
      <c r="AH47" s="488" t="str">
        <f t="shared" si="7"/>
        <v/>
      </c>
      <c r="AI47" s="489" t="str">
        <f>IFERROR(IF(AJ47="","",IF(AJ47&lt;=0.2,"Leve",IF(AJ47&lt;=0.4,"Menor",IF(AJ47&lt;=0.6,"Moderado",IF(AJ47&lt;=0.8,"Mayor","Catastrófico"))))),"")</f>
        <v/>
      </c>
      <c r="AJ47" s="488" t="str">
        <f>IFERROR(IF(U47="Impacto",(P47-(+P47*AB47)),IF(U47="Probabilidad",P47,"")),"")</f>
        <v/>
      </c>
      <c r="AK47" s="490" t="str">
        <f t="shared" si="8"/>
        <v/>
      </c>
      <c r="AL47" s="491"/>
      <c r="AM47" s="492"/>
      <c r="AN47" s="492"/>
      <c r="AO47" s="493"/>
      <c r="AP47" s="493"/>
      <c r="AQ47" s="492"/>
      <c r="AR47" s="492"/>
      <c r="AS47" s="493"/>
      <c r="AT47" s="493"/>
      <c r="AU47" s="492"/>
      <c r="AV47" s="492"/>
      <c r="AW47" s="493"/>
      <c r="AX47" s="493"/>
      <c r="AY47" s="492"/>
      <c r="AZ47" s="492"/>
      <c r="BA47" s="493"/>
      <c r="BB47" s="493"/>
      <c r="BC47" s="492"/>
      <c r="BD47" s="485"/>
      <c r="BE47" s="493"/>
      <c r="BF47" s="493"/>
      <c r="BG47" s="492"/>
      <c r="BH47" s="493"/>
      <c r="BI47" s="492"/>
      <c r="BJ47" s="493"/>
      <c r="BK47" s="492"/>
      <c r="BL47" s="493"/>
      <c r="BM47" s="492"/>
      <c r="BN47" s="485"/>
      <c r="BO47" s="503"/>
      <c r="BP47" s="492"/>
      <c r="BQ47" s="492"/>
      <c r="BR47" s="492"/>
      <c r="BS47" s="493"/>
      <c r="BT47" s="492"/>
      <c r="BU47" s="492"/>
      <c r="BV47" s="493"/>
      <c r="BW47" s="492"/>
      <c r="BX47" s="485"/>
      <c r="BY47" s="492"/>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row>
    <row r="48" spans="1:103" ht="16.5" customHeight="1" x14ac:dyDescent="0.3">
      <c r="A48" s="476"/>
      <c r="B48" s="477"/>
      <c r="C48" s="477"/>
      <c r="D48" s="477"/>
      <c r="E48" s="499"/>
      <c r="F48" s="477"/>
      <c r="G48" s="477"/>
      <c r="H48" s="477"/>
      <c r="I48" s="477"/>
      <c r="J48" s="476"/>
      <c r="K48" s="481"/>
      <c r="L48" s="482"/>
      <c r="M48" s="482"/>
      <c r="N48" s="500"/>
      <c r="O48" s="481"/>
      <c r="P48" s="482"/>
      <c r="Q48" s="484"/>
      <c r="R48" s="485">
        <v>2</v>
      </c>
      <c r="S48" s="504"/>
      <c r="T48" s="485"/>
      <c r="U48" s="485" t="str">
        <f t="shared" si="9"/>
        <v/>
      </c>
      <c r="V48" s="485"/>
      <c r="W48" s="485"/>
      <c r="X48" s="485"/>
      <c r="Y48" s="485"/>
      <c r="Z48" s="487"/>
      <c r="AA48" s="487"/>
      <c r="AB48" s="488" t="str">
        <f t="shared" si="6"/>
        <v/>
      </c>
      <c r="AC48" s="487"/>
      <c r="AD48" s="487"/>
      <c r="AE48" s="487"/>
      <c r="AF48" s="162" t="str">
        <f>IFERROR(IF(AND(U47="Probabilidad",U48="Probabilidad"),(AH47-(+AH47*AB48)),IF(U48="Probabilidad",(L47-(+L47*AB48)),IF(U48="Impacto",AH47,""))),"")</f>
        <v/>
      </c>
      <c r="AG48" s="489" t="str">
        <f t="shared" si="4"/>
        <v/>
      </c>
      <c r="AH48" s="488" t="str">
        <f t="shared" si="7"/>
        <v/>
      </c>
      <c r="AI48" s="489" t="str">
        <f t="shared" si="5"/>
        <v/>
      </c>
      <c r="AJ48" s="488" t="str">
        <f>IFERROR(IF(AND(U47="Impacto",U48="Impacto"),(AJ41-(+AJ41*AB48)),IF(U48="Impacto",($P$47-(+$P$47*AB48)),IF(U48="Probabilidad",AJ41,""))),"")</f>
        <v/>
      </c>
      <c r="AK48" s="490" t="str">
        <f t="shared" si="8"/>
        <v/>
      </c>
      <c r="AL48" s="501"/>
      <c r="AM48" s="492"/>
      <c r="AN48" s="492"/>
      <c r="AO48" s="493"/>
      <c r="AP48" s="493"/>
      <c r="AQ48" s="492"/>
      <c r="AR48" s="492"/>
      <c r="AS48" s="493"/>
      <c r="AT48" s="493"/>
      <c r="AU48" s="492"/>
      <c r="AV48" s="492"/>
      <c r="AW48" s="493"/>
      <c r="AX48" s="493"/>
      <c r="AY48" s="492"/>
      <c r="AZ48" s="492"/>
      <c r="BA48" s="493"/>
      <c r="BB48" s="493"/>
      <c r="BC48" s="492"/>
      <c r="BD48" s="485"/>
      <c r="BE48" s="493"/>
      <c r="BF48" s="493"/>
      <c r="BG48" s="492"/>
      <c r="BH48" s="493"/>
      <c r="BI48" s="492"/>
      <c r="BJ48" s="493"/>
      <c r="BK48" s="492"/>
      <c r="BL48" s="493"/>
      <c r="BM48" s="492"/>
      <c r="BN48" s="485"/>
      <c r="BO48" s="503"/>
      <c r="BP48" s="492"/>
      <c r="BQ48" s="492"/>
      <c r="BR48" s="492"/>
      <c r="BS48" s="493"/>
      <c r="BT48" s="492"/>
      <c r="BU48" s="492"/>
      <c r="BV48" s="493"/>
      <c r="BW48" s="492"/>
      <c r="BX48" s="485"/>
      <c r="BY48" s="492"/>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row>
    <row r="49" spans="1:103" ht="16.5" customHeight="1" x14ac:dyDescent="0.3">
      <c r="A49" s="476"/>
      <c r="B49" s="477"/>
      <c r="C49" s="477"/>
      <c r="D49" s="477"/>
      <c r="E49" s="499"/>
      <c r="F49" s="477"/>
      <c r="G49" s="477"/>
      <c r="H49" s="477"/>
      <c r="I49" s="477"/>
      <c r="J49" s="476"/>
      <c r="K49" s="481"/>
      <c r="L49" s="482"/>
      <c r="M49" s="482"/>
      <c r="N49" s="500"/>
      <c r="O49" s="481"/>
      <c r="P49" s="482"/>
      <c r="Q49" s="484"/>
      <c r="R49" s="485">
        <v>3</v>
      </c>
      <c r="S49" s="502"/>
      <c r="T49" s="485"/>
      <c r="U49" s="485" t="str">
        <f t="shared" si="9"/>
        <v/>
      </c>
      <c r="V49" s="485"/>
      <c r="W49" s="485"/>
      <c r="X49" s="485"/>
      <c r="Y49" s="485"/>
      <c r="Z49" s="487"/>
      <c r="AA49" s="487"/>
      <c r="AB49" s="488" t="str">
        <f t="shared" si="6"/>
        <v/>
      </c>
      <c r="AC49" s="487"/>
      <c r="AD49" s="487"/>
      <c r="AE49" s="487"/>
      <c r="AF49" s="162" t="str">
        <f>IFERROR(IF(AND(U48="Probabilidad",U49="Probabilidad"),(AH48-(+AH48*AB49)),IF(AND(U48="Impacto",U49="Probabilidad"),(AH47-(+AH47*AB49)),IF(U49="Impacto",AH48,""))),"")</f>
        <v/>
      </c>
      <c r="AG49" s="489" t="str">
        <f t="shared" si="4"/>
        <v/>
      </c>
      <c r="AH49" s="488" t="str">
        <f t="shared" si="7"/>
        <v/>
      </c>
      <c r="AI49" s="489" t="str">
        <f t="shared" si="5"/>
        <v/>
      </c>
      <c r="AJ49" s="488" t="str">
        <f>IFERROR(IF(AND(U48="Impacto",U49="Impacto"),(AJ48-(+AJ48*AB49)),IF(AND(U48="Probabilidad",U49="Impacto"),(AJ47-(+AJ47*AB49)),IF(U49="Probabilidad",AJ48,""))),"")</f>
        <v/>
      </c>
      <c r="AK49" s="490" t="str">
        <f t="shared" si="8"/>
        <v/>
      </c>
      <c r="AL49" s="501"/>
      <c r="AM49" s="492"/>
      <c r="AN49" s="492"/>
      <c r="AO49" s="493"/>
      <c r="AP49" s="493"/>
      <c r="AQ49" s="492"/>
      <c r="AR49" s="492"/>
      <c r="AS49" s="493"/>
      <c r="AT49" s="493"/>
      <c r="AU49" s="492"/>
      <c r="AV49" s="492"/>
      <c r="AW49" s="493"/>
      <c r="AX49" s="493"/>
      <c r="AY49" s="492"/>
      <c r="AZ49" s="492"/>
      <c r="BA49" s="493"/>
      <c r="BB49" s="493"/>
      <c r="BC49" s="492"/>
      <c r="BD49" s="485"/>
      <c r="BE49" s="493"/>
      <c r="BF49" s="493"/>
      <c r="BG49" s="492"/>
      <c r="BH49" s="493"/>
      <c r="BI49" s="492"/>
      <c r="BJ49" s="493"/>
      <c r="BK49" s="492"/>
      <c r="BL49" s="493"/>
      <c r="BM49" s="492"/>
      <c r="BN49" s="485"/>
      <c r="BO49" s="503"/>
      <c r="BP49" s="492"/>
      <c r="BQ49" s="492"/>
      <c r="BR49" s="492"/>
      <c r="BS49" s="493"/>
      <c r="BT49" s="492"/>
      <c r="BU49" s="492"/>
      <c r="BV49" s="493"/>
      <c r="BW49" s="492"/>
      <c r="BX49" s="485"/>
      <c r="BY49" s="492"/>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row>
    <row r="50" spans="1:103" ht="16.5" customHeight="1" x14ac:dyDescent="0.3">
      <c r="A50" s="476"/>
      <c r="B50" s="477"/>
      <c r="C50" s="477"/>
      <c r="D50" s="477"/>
      <c r="E50" s="499"/>
      <c r="F50" s="477"/>
      <c r="G50" s="477"/>
      <c r="H50" s="477"/>
      <c r="I50" s="477"/>
      <c r="J50" s="476"/>
      <c r="K50" s="481"/>
      <c r="L50" s="482"/>
      <c r="M50" s="482"/>
      <c r="N50" s="500"/>
      <c r="O50" s="481"/>
      <c r="P50" s="482"/>
      <c r="Q50" s="484"/>
      <c r="R50" s="485">
        <v>4</v>
      </c>
      <c r="S50" s="504"/>
      <c r="T50" s="485"/>
      <c r="U50" s="485" t="str">
        <f t="shared" si="9"/>
        <v/>
      </c>
      <c r="V50" s="485"/>
      <c r="W50" s="485"/>
      <c r="X50" s="485"/>
      <c r="Y50" s="485"/>
      <c r="Z50" s="487"/>
      <c r="AA50" s="487"/>
      <c r="AB50" s="488" t="str">
        <f t="shared" si="6"/>
        <v/>
      </c>
      <c r="AC50" s="487"/>
      <c r="AD50" s="487"/>
      <c r="AE50" s="487"/>
      <c r="AF50" s="162" t="str">
        <f>IFERROR(IF(AND(U49="Probabilidad",U50="Probabilidad"),(AH49-(+AH49*AB50)),IF(AND(U49="Impacto",U50="Probabilidad"),(AH48-(+AH48*AB50)),IF(U50="Impacto",AH49,""))),"")</f>
        <v/>
      </c>
      <c r="AG50" s="489" t="str">
        <f t="shared" si="4"/>
        <v/>
      </c>
      <c r="AH50" s="488" t="str">
        <f t="shared" si="7"/>
        <v/>
      </c>
      <c r="AI50" s="489" t="str">
        <f t="shared" si="5"/>
        <v/>
      </c>
      <c r="AJ50" s="488" t="str">
        <f>IFERROR(IF(AND(U49="Impacto",U50="Impacto"),(AJ49-(+AJ49*AB50)),IF(AND(U49="Probabilidad",U50="Impacto"),(AJ48-(+AJ48*AB50)),IF(U50="Probabilidad",AJ49,""))),"")</f>
        <v/>
      </c>
      <c r="AK50" s="490" t="str">
        <f t="shared" si="8"/>
        <v/>
      </c>
      <c r="AL50" s="501"/>
      <c r="AM50" s="492"/>
      <c r="AN50" s="492"/>
      <c r="AO50" s="493"/>
      <c r="AP50" s="493"/>
      <c r="AQ50" s="492"/>
      <c r="AR50" s="492"/>
      <c r="AS50" s="493"/>
      <c r="AT50" s="493"/>
      <c r="AU50" s="492"/>
      <c r="AV50" s="492"/>
      <c r="AW50" s="493"/>
      <c r="AX50" s="493"/>
      <c r="AY50" s="492"/>
      <c r="AZ50" s="492"/>
      <c r="BA50" s="493"/>
      <c r="BB50" s="493"/>
      <c r="BC50" s="492"/>
      <c r="BD50" s="485"/>
      <c r="BE50" s="493"/>
      <c r="BF50" s="493"/>
      <c r="BG50" s="492"/>
      <c r="BH50" s="493"/>
      <c r="BI50" s="492"/>
      <c r="BJ50" s="493"/>
      <c r="BK50" s="492"/>
      <c r="BL50" s="493"/>
      <c r="BM50" s="492"/>
      <c r="BN50" s="485"/>
      <c r="BO50" s="503"/>
      <c r="BP50" s="492"/>
      <c r="BQ50" s="492"/>
      <c r="BR50" s="492"/>
      <c r="BS50" s="493"/>
      <c r="BT50" s="492"/>
      <c r="BU50" s="492"/>
      <c r="BV50" s="493"/>
      <c r="BW50" s="492"/>
      <c r="BX50" s="485"/>
      <c r="BY50" s="492"/>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row>
    <row r="51" spans="1:103" ht="16.5" customHeight="1" x14ac:dyDescent="0.3">
      <c r="A51" s="476"/>
      <c r="B51" s="477"/>
      <c r="C51" s="477"/>
      <c r="D51" s="477"/>
      <c r="E51" s="499"/>
      <c r="F51" s="477"/>
      <c r="G51" s="477"/>
      <c r="H51" s="477"/>
      <c r="I51" s="477"/>
      <c r="J51" s="476"/>
      <c r="K51" s="481"/>
      <c r="L51" s="482"/>
      <c r="M51" s="482"/>
      <c r="N51" s="500"/>
      <c r="O51" s="481"/>
      <c r="P51" s="482"/>
      <c r="Q51" s="484"/>
      <c r="R51" s="485">
        <v>5</v>
      </c>
      <c r="S51" s="504"/>
      <c r="T51" s="485"/>
      <c r="U51" s="485" t="str">
        <f t="shared" si="9"/>
        <v/>
      </c>
      <c r="V51" s="485"/>
      <c r="W51" s="485"/>
      <c r="X51" s="485"/>
      <c r="Y51" s="485"/>
      <c r="Z51" s="487"/>
      <c r="AA51" s="487"/>
      <c r="AB51" s="488" t="str">
        <f t="shared" si="6"/>
        <v/>
      </c>
      <c r="AC51" s="487"/>
      <c r="AD51" s="487"/>
      <c r="AE51" s="487"/>
      <c r="AF51" s="162" t="str">
        <f>IFERROR(IF(AND(U50="Probabilidad",U51="Probabilidad"),(AH50-(+AH50*AB51)),IF(AND(U50="Impacto",U51="Probabilidad"),(AH49-(+AH49*AB51)),IF(U51="Impacto",AH50,""))),"")</f>
        <v/>
      </c>
      <c r="AG51" s="489" t="str">
        <f t="shared" si="4"/>
        <v/>
      </c>
      <c r="AH51" s="488" t="str">
        <f t="shared" si="7"/>
        <v/>
      </c>
      <c r="AI51" s="489" t="str">
        <f t="shared" si="5"/>
        <v/>
      </c>
      <c r="AJ51" s="488" t="str">
        <f>IFERROR(IF(AND(U50="Impacto",U51="Impacto"),(AJ50-(+AJ50*AB51)),IF(AND(U50="Probabilidad",U51="Impacto"),(AJ49-(+AJ49*AB51)),IF(U51="Probabilidad",AJ50,""))),"")</f>
        <v/>
      </c>
      <c r="AK51" s="490" t="str">
        <f t="shared" si="8"/>
        <v/>
      </c>
      <c r="AL51" s="501"/>
      <c r="AM51" s="492"/>
      <c r="AN51" s="492"/>
      <c r="AO51" s="493"/>
      <c r="AP51" s="493"/>
      <c r="AQ51" s="492"/>
      <c r="AR51" s="492"/>
      <c r="AS51" s="493"/>
      <c r="AT51" s="493"/>
      <c r="AU51" s="492"/>
      <c r="AV51" s="492"/>
      <c r="AW51" s="493"/>
      <c r="AX51" s="493"/>
      <c r="AY51" s="492"/>
      <c r="AZ51" s="492"/>
      <c r="BA51" s="493"/>
      <c r="BB51" s="493"/>
      <c r="BC51" s="492"/>
      <c r="BD51" s="485"/>
      <c r="BE51" s="493"/>
      <c r="BF51" s="493"/>
      <c r="BG51" s="492"/>
      <c r="BH51" s="493"/>
      <c r="BI51" s="492"/>
      <c r="BJ51" s="493"/>
      <c r="BK51" s="492"/>
      <c r="BL51" s="493"/>
      <c r="BM51" s="492"/>
      <c r="BN51" s="485"/>
      <c r="BO51" s="503"/>
      <c r="BP51" s="492"/>
      <c r="BQ51" s="492"/>
      <c r="BR51" s="492"/>
      <c r="BS51" s="493"/>
      <c r="BT51" s="492"/>
      <c r="BU51" s="492"/>
      <c r="BV51" s="493"/>
      <c r="BW51" s="492"/>
      <c r="BX51" s="485"/>
      <c r="BY51" s="492"/>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row>
    <row r="52" spans="1:103" ht="16.5" customHeight="1" x14ac:dyDescent="0.3">
      <c r="A52" s="476"/>
      <c r="B52" s="477"/>
      <c r="C52" s="477"/>
      <c r="D52" s="477"/>
      <c r="E52" s="499"/>
      <c r="F52" s="477"/>
      <c r="G52" s="477"/>
      <c r="H52" s="477"/>
      <c r="I52" s="477"/>
      <c r="J52" s="476"/>
      <c r="K52" s="481"/>
      <c r="L52" s="482"/>
      <c r="M52" s="482"/>
      <c r="N52" s="505"/>
      <c r="O52" s="481"/>
      <c r="P52" s="482"/>
      <c r="Q52" s="484"/>
      <c r="R52" s="485">
        <v>6</v>
      </c>
      <c r="S52" s="504"/>
      <c r="T52" s="485"/>
      <c r="U52" s="485" t="str">
        <f t="shared" si="9"/>
        <v/>
      </c>
      <c r="V52" s="485"/>
      <c r="W52" s="485"/>
      <c r="X52" s="485"/>
      <c r="Y52" s="485"/>
      <c r="Z52" s="487"/>
      <c r="AA52" s="487"/>
      <c r="AB52" s="488" t="str">
        <f t="shared" si="6"/>
        <v/>
      </c>
      <c r="AC52" s="487"/>
      <c r="AD52" s="487"/>
      <c r="AE52" s="487"/>
      <c r="AF52" s="162" t="str">
        <f>IFERROR(IF(AND(U51="Probabilidad",U52="Probabilidad"),(AH51-(+AH51*AB52)),IF(AND(U51="Impacto",U52="Probabilidad"),(AH50-(+AH50*AB52)),IF(U52="Impacto",AH51,""))),"")</f>
        <v/>
      </c>
      <c r="AG52" s="489" t="str">
        <f t="shared" si="4"/>
        <v/>
      </c>
      <c r="AH52" s="488" t="str">
        <f t="shared" si="7"/>
        <v/>
      </c>
      <c r="AI52" s="489" t="str">
        <f t="shared" si="5"/>
        <v/>
      </c>
      <c r="AJ52" s="488" t="str">
        <f>IFERROR(IF(AND(U51="Impacto",U52="Impacto"),(AJ51-(+AJ51*AB52)),IF(AND(U51="Probabilidad",U52="Impacto"),(AJ50-(+AJ50*AB52)),IF(U52="Probabilidad",AJ51,""))),"")</f>
        <v/>
      </c>
      <c r="AK52" s="490" t="str">
        <f t="shared" si="8"/>
        <v/>
      </c>
      <c r="AL52" s="506"/>
      <c r="AM52" s="492"/>
      <c r="AN52" s="492"/>
      <c r="AO52" s="493"/>
      <c r="AP52" s="493"/>
      <c r="AQ52" s="492"/>
      <c r="AR52" s="492"/>
      <c r="AS52" s="493"/>
      <c r="AT52" s="493"/>
      <c r="AU52" s="492"/>
      <c r="AV52" s="492"/>
      <c r="AW52" s="493"/>
      <c r="AX52" s="493"/>
      <c r="AY52" s="492"/>
      <c r="AZ52" s="492"/>
      <c r="BA52" s="493"/>
      <c r="BB52" s="493"/>
      <c r="BC52" s="492"/>
      <c r="BD52" s="485"/>
      <c r="BE52" s="493"/>
      <c r="BF52" s="493"/>
      <c r="BG52" s="492"/>
      <c r="BH52" s="493"/>
      <c r="BI52" s="492"/>
      <c r="BJ52" s="493"/>
      <c r="BK52" s="492"/>
      <c r="BL52" s="493"/>
      <c r="BM52" s="492"/>
      <c r="BN52" s="485"/>
      <c r="BO52" s="503"/>
      <c r="BP52" s="492"/>
      <c r="BQ52" s="492"/>
      <c r="BR52" s="492"/>
      <c r="BS52" s="493"/>
      <c r="BT52" s="492"/>
      <c r="BU52" s="492"/>
      <c r="BV52" s="493"/>
      <c r="BW52" s="492"/>
      <c r="BX52" s="485"/>
      <c r="BY52" s="492"/>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row>
    <row r="53" spans="1:103" ht="16.5" customHeight="1" x14ac:dyDescent="0.3">
      <c r="A53" s="476">
        <v>9</v>
      </c>
      <c r="B53" s="477"/>
      <c r="C53" s="477"/>
      <c r="D53" s="477"/>
      <c r="E53" s="499"/>
      <c r="F53" s="477"/>
      <c r="G53" s="477"/>
      <c r="H53" s="477"/>
      <c r="I53" s="477"/>
      <c r="J53" s="476"/>
      <c r="K53" s="481" t="str">
        <f>IF(J53&lt;=0,"",IF(J53&lt;=2,"Muy Baja",IF(J53&lt;=24,"Baja",IF(J53&lt;=500,"Media",IF(J53&lt;=5000,"Alta","Muy Alta")))))</f>
        <v/>
      </c>
      <c r="L53" s="482" t="str">
        <f>IF(K53="","",IF(K53="Muy Baja",0.2,IF(K53="Baja",0.4,IF(K53="Media",0.6,IF(K53="Alta",0.8,IF(K53="Muy Alta",1,))))))</f>
        <v/>
      </c>
      <c r="M53" s="482"/>
      <c r="N53" s="483">
        <f>IF(NOT(ISERROR(MATCH(M53,'Tabla Impacto'!$B$221:$B$223,0))),'Tabla Impacto'!$F$223&amp;"Por favor no seleccionar los criterios de impacto(Afectación Económica o presupuestal y Pérdida Reputacional)",M53)</f>
        <v>0</v>
      </c>
      <c r="O53" s="481" t="str">
        <f>IF(OR(N53='Tabla Impacto'!$C$11,N53='Tabla Impacto'!$D$11),"Leve",IF(OR(N53='Tabla Impacto'!$C$12,N53='Tabla Impacto'!$D$12),"Menor",IF(OR(N53='Tabla Impacto'!$C$13,N53='Tabla Impacto'!$D$13),"Moderado",IF(OR(N53='Tabla Impacto'!$C$14,N53='Tabla Impacto'!$D$14),"Mayor",IF(OR(N53='Tabla Impacto'!$C$15,N53='Tabla Impacto'!$D$15),"Catastrófico","")))))</f>
        <v/>
      </c>
      <c r="P53" s="482" t="str">
        <f>IF(O53="","",IF(O53="Leve",0.2,IF(O53="Menor",0.4,IF(O53="Moderado",0.6,IF(O53="Mayor",0.8,IF(O53="Catastrófico",1,))))))</f>
        <v/>
      </c>
      <c r="Q53" s="484"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485">
        <v>1</v>
      </c>
      <c r="S53" s="504"/>
      <c r="T53" s="485"/>
      <c r="U53" s="485" t="str">
        <f t="shared" si="9"/>
        <v/>
      </c>
      <c r="V53" s="485"/>
      <c r="W53" s="485"/>
      <c r="X53" s="485"/>
      <c r="Y53" s="485"/>
      <c r="Z53" s="487"/>
      <c r="AA53" s="487"/>
      <c r="AB53" s="488" t="str">
        <f t="shared" si="6"/>
        <v/>
      </c>
      <c r="AC53" s="487"/>
      <c r="AD53" s="487"/>
      <c r="AE53" s="487"/>
      <c r="AF53" s="162" t="str">
        <f>IFERROR(IF(U53="Probabilidad",(L53-(+L53*AB53)),IF(U53="Impacto",L53,"")),"")</f>
        <v/>
      </c>
      <c r="AG53" s="489" t="str">
        <f>IFERROR(IF(AF53="","",IF(AF53&lt;=0.2,"Muy Baja",IF(AF53&lt;=0.4,"Baja",IF(AF53&lt;=0.6,"Media",IF(AF53&lt;=0.8,"Alta","Muy Alta"))))),"")</f>
        <v/>
      </c>
      <c r="AH53" s="488" t="str">
        <f t="shared" si="7"/>
        <v/>
      </c>
      <c r="AI53" s="489" t="str">
        <f>IFERROR(IF(AJ53="","",IF(AJ53&lt;=0.2,"Leve",IF(AJ53&lt;=0.4,"Menor",IF(AJ53&lt;=0.6,"Moderado",IF(AJ53&lt;=0.8,"Mayor","Catastrófico"))))),"")</f>
        <v/>
      </c>
      <c r="AJ53" s="488" t="str">
        <f>IFERROR(IF(U53="Impacto",(P53-(+P53*AB53)),IF(U53="Probabilidad",P53,"")),"")</f>
        <v/>
      </c>
      <c r="AK53" s="490" t="str">
        <f t="shared" si="8"/>
        <v/>
      </c>
      <c r="AL53" s="491"/>
      <c r="AM53" s="492"/>
      <c r="AN53" s="492"/>
      <c r="AO53" s="493"/>
      <c r="AP53" s="493"/>
      <c r="AQ53" s="492"/>
      <c r="AR53" s="492"/>
      <c r="AS53" s="493"/>
      <c r="AT53" s="493"/>
      <c r="AU53" s="492"/>
      <c r="AV53" s="492"/>
      <c r="AW53" s="493"/>
      <c r="AX53" s="493"/>
      <c r="AY53" s="492"/>
      <c r="AZ53" s="492"/>
      <c r="BA53" s="493"/>
      <c r="BB53" s="493"/>
      <c r="BC53" s="492"/>
      <c r="BD53" s="485"/>
      <c r="BE53" s="493"/>
      <c r="BF53" s="493"/>
      <c r="BG53" s="492"/>
      <c r="BH53" s="493"/>
      <c r="BI53" s="492"/>
      <c r="BJ53" s="493"/>
      <c r="BK53" s="492"/>
      <c r="BL53" s="493"/>
      <c r="BM53" s="492"/>
      <c r="BN53" s="485"/>
      <c r="BO53" s="503"/>
      <c r="BP53" s="492"/>
      <c r="BQ53" s="492"/>
      <c r="BR53" s="492"/>
      <c r="BS53" s="493"/>
      <c r="BT53" s="492"/>
      <c r="BU53" s="492"/>
      <c r="BV53" s="493"/>
      <c r="BW53" s="492"/>
      <c r="BX53" s="485"/>
      <c r="BY53" s="492"/>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row>
    <row r="54" spans="1:103" ht="16.5" customHeight="1" x14ac:dyDescent="0.3">
      <c r="A54" s="476"/>
      <c r="B54" s="477"/>
      <c r="C54" s="477"/>
      <c r="D54" s="477"/>
      <c r="E54" s="499"/>
      <c r="F54" s="477"/>
      <c r="G54" s="477"/>
      <c r="H54" s="477"/>
      <c r="I54" s="477"/>
      <c r="J54" s="476"/>
      <c r="K54" s="481"/>
      <c r="L54" s="482"/>
      <c r="M54" s="482"/>
      <c r="N54" s="500"/>
      <c r="O54" s="481"/>
      <c r="P54" s="482"/>
      <c r="Q54" s="484"/>
      <c r="R54" s="485">
        <v>2</v>
      </c>
      <c r="S54" s="504"/>
      <c r="T54" s="485"/>
      <c r="U54" s="485" t="str">
        <f t="shared" si="9"/>
        <v/>
      </c>
      <c r="V54" s="485"/>
      <c r="W54" s="485"/>
      <c r="X54" s="485"/>
      <c r="Y54" s="485"/>
      <c r="Z54" s="487"/>
      <c r="AA54" s="487"/>
      <c r="AB54" s="488" t="str">
        <f t="shared" si="6"/>
        <v/>
      </c>
      <c r="AC54" s="487"/>
      <c r="AD54" s="487"/>
      <c r="AE54" s="487"/>
      <c r="AF54" s="162" t="str">
        <f>IFERROR(IF(AND(U53="Probabilidad",U54="Probabilidad"),(AH53-(+AH53*AB54)),IF(U54="Probabilidad",(L53-(+L53*AB54)),IF(U54="Impacto",AH53,""))),"")</f>
        <v/>
      </c>
      <c r="AG54" s="489" t="str">
        <f t="shared" si="4"/>
        <v/>
      </c>
      <c r="AH54" s="488" t="str">
        <f t="shared" si="7"/>
        <v/>
      </c>
      <c r="AI54" s="489" t="str">
        <f t="shared" si="5"/>
        <v/>
      </c>
      <c r="AJ54" s="488" t="str">
        <f>IFERROR(IF(AND(U53="Impacto",U54="Impacto"),(AJ47-(+AJ47*AB54)),IF(U54="Impacto",($P$53-(+$P$53*AB54)),IF(U54="Probabilidad",AJ47,""))),"")</f>
        <v/>
      </c>
      <c r="AK54" s="490" t="str">
        <f t="shared" si="8"/>
        <v/>
      </c>
      <c r="AL54" s="501"/>
      <c r="AM54" s="492"/>
      <c r="AN54" s="492"/>
      <c r="AO54" s="493"/>
      <c r="AP54" s="493"/>
      <c r="AQ54" s="492"/>
      <c r="AR54" s="492"/>
      <c r="AS54" s="493"/>
      <c r="AT54" s="493"/>
      <c r="AU54" s="492"/>
      <c r="AV54" s="492"/>
      <c r="AW54" s="493"/>
      <c r="AX54" s="493"/>
      <c r="AY54" s="492"/>
      <c r="AZ54" s="492"/>
      <c r="BA54" s="493"/>
      <c r="BB54" s="493"/>
      <c r="BC54" s="492"/>
      <c r="BD54" s="485"/>
      <c r="BE54" s="493"/>
      <c r="BF54" s="493"/>
      <c r="BG54" s="492"/>
      <c r="BH54" s="493"/>
      <c r="BI54" s="492"/>
      <c r="BJ54" s="493"/>
      <c r="BK54" s="492"/>
      <c r="BL54" s="493"/>
      <c r="BM54" s="492"/>
      <c r="BN54" s="485"/>
      <c r="BO54" s="503"/>
      <c r="BP54" s="492"/>
      <c r="BQ54" s="492"/>
      <c r="BR54" s="492"/>
      <c r="BS54" s="493"/>
      <c r="BT54" s="492"/>
      <c r="BU54" s="492"/>
      <c r="BV54" s="493"/>
      <c r="BW54" s="492"/>
      <c r="BX54" s="485"/>
      <c r="BY54" s="492"/>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row>
    <row r="55" spans="1:103" ht="16.5" customHeight="1" x14ac:dyDescent="0.3">
      <c r="A55" s="476"/>
      <c r="B55" s="477"/>
      <c r="C55" s="477"/>
      <c r="D55" s="477"/>
      <c r="E55" s="499"/>
      <c r="F55" s="477"/>
      <c r="G55" s="477"/>
      <c r="H55" s="477"/>
      <c r="I55" s="477"/>
      <c r="J55" s="476"/>
      <c r="K55" s="481"/>
      <c r="L55" s="482"/>
      <c r="M55" s="482"/>
      <c r="N55" s="500"/>
      <c r="O55" s="481"/>
      <c r="P55" s="482"/>
      <c r="Q55" s="484"/>
      <c r="R55" s="485">
        <v>3</v>
      </c>
      <c r="S55" s="502"/>
      <c r="T55" s="485"/>
      <c r="U55" s="485" t="str">
        <f t="shared" si="9"/>
        <v/>
      </c>
      <c r="V55" s="485"/>
      <c r="W55" s="485"/>
      <c r="X55" s="485"/>
      <c r="Y55" s="485"/>
      <c r="Z55" s="487"/>
      <c r="AA55" s="487"/>
      <c r="AB55" s="488" t="str">
        <f t="shared" si="6"/>
        <v/>
      </c>
      <c r="AC55" s="487"/>
      <c r="AD55" s="487"/>
      <c r="AE55" s="487"/>
      <c r="AF55" s="162" t="str">
        <f>IFERROR(IF(AND(U54="Probabilidad",U55="Probabilidad"),(AH54-(+AH54*AB55)),IF(AND(U54="Impacto",U55="Probabilidad"),(AH53-(+AH53*AB55)),IF(U55="Impacto",AH54,""))),"")</f>
        <v/>
      </c>
      <c r="AG55" s="489" t="str">
        <f t="shared" si="4"/>
        <v/>
      </c>
      <c r="AH55" s="488" t="str">
        <f t="shared" si="7"/>
        <v/>
      </c>
      <c r="AI55" s="489" t="str">
        <f t="shared" si="5"/>
        <v/>
      </c>
      <c r="AJ55" s="488" t="str">
        <f>IFERROR(IF(AND(U54="Impacto",U55="Impacto"),(AJ54-(+AJ54*AB55)),IF(AND(U54="Probabilidad",U55="Impacto"),(AJ53-(+AJ53*AB55)),IF(U55="Probabilidad",AJ54,""))),"")</f>
        <v/>
      </c>
      <c r="AK55" s="490" t="str">
        <f t="shared" si="8"/>
        <v/>
      </c>
      <c r="AL55" s="501"/>
      <c r="AM55" s="492"/>
      <c r="AN55" s="492"/>
      <c r="AO55" s="493"/>
      <c r="AP55" s="493"/>
      <c r="AQ55" s="492"/>
      <c r="AR55" s="492"/>
      <c r="AS55" s="493"/>
      <c r="AT55" s="493"/>
      <c r="AU55" s="492"/>
      <c r="AV55" s="492"/>
      <c r="AW55" s="493"/>
      <c r="AX55" s="493"/>
      <c r="AY55" s="492"/>
      <c r="AZ55" s="492"/>
      <c r="BA55" s="493"/>
      <c r="BB55" s="493"/>
      <c r="BC55" s="492"/>
      <c r="BD55" s="485"/>
      <c r="BE55" s="493"/>
      <c r="BF55" s="493"/>
      <c r="BG55" s="492"/>
      <c r="BH55" s="493"/>
      <c r="BI55" s="492"/>
      <c r="BJ55" s="493"/>
      <c r="BK55" s="492"/>
      <c r="BL55" s="493"/>
      <c r="BM55" s="492"/>
      <c r="BN55" s="485"/>
      <c r="BO55" s="503"/>
      <c r="BP55" s="492"/>
      <c r="BQ55" s="492"/>
      <c r="BR55" s="492"/>
      <c r="BS55" s="493"/>
      <c r="BT55" s="492"/>
      <c r="BU55" s="492"/>
      <c r="BV55" s="493"/>
      <c r="BW55" s="492"/>
      <c r="BX55" s="485"/>
      <c r="BY55" s="492"/>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row>
    <row r="56" spans="1:103" ht="16.5" customHeight="1" x14ac:dyDescent="0.3">
      <c r="A56" s="476"/>
      <c r="B56" s="477"/>
      <c r="C56" s="477"/>
      <c r="D56" s="477"/>
      <c r="E56" s="499"/>
      <c r="F56" s="477"/>
      <c r="G56" s="477"/>
      <c r="H56" s="477"/>
      <c r="I56" s="477"/>
      <c r="J56" s="476"/>
      <c r="K56" s="481"/>
      <c r="L56" s="482"/>
      <c r="M56" s="482"/>
      <c r="N56" s="500"/>
      <c r="O56" s="481"/>
      <c r="P56" s="482"/>
      <c r="Q56" s="484"/>
      <c r="R56" s="485">
        <v>4</v>
      </c>
      <c r="S56" s="504"/>
      <c r="T56" s="485"/>
      <c r="U56" s="485" t="str">
        <f t="shared" si="9"/>
        <v/>
      </c>
      <c r="V56" s="485"/>
      <c r="W56" s="485"/>
      <c r="X56" s="485"/>
      <c r="Y56" s="485"/>
      <c r="Z56" s="487"/>
      <c r="AA56" s="487"/>
      <c r="AB56" s="488" t="str">
        <f t="shared" si="6"/>
        <v/>
      </c>
      <c r="AC56" s="487"/>
      <c r="AD56" s="487"/>
      <c r="AE56" s="487"/>
      <c r="AF56" s="162" t="str">
        <f>IFERROR(IF(AND(U55="Probabilidad",U56="Probabilidad"),(AH55-(+AH55*AB56)),IF(AND(U55="Impacto",U56="Probabilidad"),(AH54-(+AH54*AB56)),IF(U56="Impacto",AH55,""))),"")</f>
        <v/>
      </c>
      <c r="AG56" s="489" t="str">
        <f t="shared" si="4"/>
        <v/>
      </c>
      <c r="AH56" s="488" t="str">
        <f t="shared" si="7"/>
        <v/>
      </c>
      <c r="AI56" s="489" t="str">
        <f t="shared" si="5"/>
        <v/>
      </c>
      <c r="AJ56" s="488" t="str">
        <f>IFERROR(IF(AND(U55="Impacto",U56="Impacto"),(AJ55-(+AJ55*AB56)),IF(AND(U55="Probabilidad",U56="Impacto"),(AJ54-(+AJ54*AB56)),IF(U56="Probabilidad",AJ55,""))),"")</f>
        <v/>
      </c>
      <c r="AK56" s="490" t="str">
        <f t="shared" si="8"/>
        <v/>
      </c>
      <c r="AL56" s="501"/>
      <c r="AM56" s="492"/>
      <c r="AN56" s="492"/>
      <c r="AO56" s="493"/>
      <c r="AP56" s="493"/>
      <c r="AQ56" s="492"/>
      <c r="AR56" s="492"/>
      <c r="AS56" s="493"/>
      <c r="AT56" s="493"/>
      <c r="AU56" s="492"/>
      <c r="AV56" s="492"/>
      <c r="AW56" s="493"/>
      <c r="AX56" s="493"/>
      <c r="AY56" s="492"/>
      <c r="AZ56" s="492"/>
      <c r="BA56" s="493"/>
      <c r="BB56" s="493"/>
      <c r="BC56" s="492"/>
      <c r="BD56" s="485"/>
      <c r="BE56" s="493"/>
      <c r="BF56" s="493"/>
      <c r="BG56" s="492"/>
      <c r="BH56" s="493"/>
      <c r="BI56" s="492"/>
      <c r="BJ56" s="493"/>
      <c r="BK56" s="492"/>
      <c r="BL56" s="493"/>
      <c r="BM56" s="492"/>
      <c r="BN56" s="485"/>
      <c r="BO56" s="503"/>
      <c r="BP56" s="492"/>
      <c r="BQ56" s="492"/>
      <c r="BR56" s="492"/>
      <c r="BS56" s="493"/>
      <c r="BT56" s="492"/>
      <c r="BU56" s="492"/>
      <c r="BV56" s="493"/>
      <c r="BW56" s="492"/>
      <c r="BX56" s="485"/>
      <c r="BY56" s="492"/>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row>
    <row r="57" spans="1:103" ht="16.5" customHeight="1" x14ac:dyDescent="0.3">
      <c r="A57" s="476"/>
      <c r="B57" s="477"/>
      <c r="C57" s="477"/>
      <c r="D57" s="477"/>
      <c r="E57" s="499"/>
      <c r="F57" s="477"/>
      <c r="G57" s="477"/>
      <c r="H57" s="477"/>
      <c r="I57" s="477"/>
      <c r="J57" s="476"/>
      <c r="K57" s="481"/>
      <c r="L57" s="482"/>
      <c r="M57" s="482"/>
      <c r="N57" s="500"/>
      <c r="O57" s="481"/>
      <c r="P57" s="482"/>
      <c r="Q57" s="484"/>
      <c r="R57" s="485">
        <v>5</v>
      </c>
      <c r="S57" s="504"/>
      <c r="T57" s="485"/>
      <c r="U57" s="485" t="str">
        <f t="shared" si="9"/>
        <v/>
      </c>
      <c r="V57" s="485"/>
      <c r="W57" s="485"/>
      <c r="X57" s="485"/>
      <c r="Y57" s="485"/>
      <c r="Z57" s="487"/>
      <c r="AA57" s="487"/>
      <c r="AB57" s="488" t="str">
        <f t="shared" si="6"/>
        <v/>
      </c>
      <c r="AC57" s="487"/>
      <c r="AD57" s="487"/>
      <c r="AE57" s="487"/>
      <c r="AF57" s="162" t="str">
        <f>IFERROR(IF(AND(U56="Probabilidad",U57="Probabilidad"),(AH56-(+AH56*AB57)),IF(AND(U56="Impacto",U57="Probabilidad"),(AH55-(+AH55*AB57)),IF(U57="Impacto",AH56,""))),"")</f>
        <v/>
      </c>
      <c r="AG57" s="489" t="str">
        <f t="shared" si="4"/>
        <v/>
      </c>
      <c r="AH57" s="488" t="str">
        <f t="shared" si="7"/>
        <v/>
      </c>
      <c r="AI57" s="489" t="str">
        <f t="shared" si="5"/>
        <v/>
      </c>
      <c r="AJ57" s="488" t="str">
        <f>IFERROR(IF(AND(U56="Impacto",U57="Impacto"),(AJ56-(+AJ56*AB57)),IF(AND(U56="Probabilidad",U57="Impacto"),(AJ55-(+AJ55*AB57)),IF(U57="Probabilidad",AJ56,""))),"")</f>
        <v/>
      </c>
      <c r="AK57" s="490" t="str">
        <f t="shared" si="8"/>
        <v/>
      </c>
      <c r="AL57" s="501"/>
      <c r="AM57" s="492"/>
      <c r="AN57" s="492"/>
      <c r="AO57" s="493"/>
      <c r="AP57" s="493"/>
      <c r="AQ57" s="492"/>
      <c r="AR57" s="492"/>
      <c r="AS57" s="493"/>
      <c r="AT57" s="493"/>
      <c r="AU57" s="492"/>
      <c r="AV57" s="492"/>
      <c r="AW57" s="493"/>
      <c r="AX57" s="493"/>
      <c r="AY57" s="492"/>
      <c r="AZ57" s="492"/>
      <c r="BA57" s="493"/>
      <c r="BB57" s="493"/>
      <c r="BC57" s="492"/>
      <c r="BD57" s="485"/>
      <c r="BE57" s="493"/>
      <c r="BF57" s="493"/>
      <c r="BG57" s="492"/>
      <c r="BH57" s="493"/>
      <c r="BI57" s="492"/>
      <c r="BJ57" s="493"/>
      <c r="BK57" s="492"/>
      <c r="BL57" s="493"/>
      <c r="BM57" s="492"/>
      <c r="BN57" s="485"/>
      <c r="BO57" s="503"/>
      <c r="BP57" s="492"/>
      <c r="BQ57" s="492"/>
      <c r="BR57" s="492"/>
      <c r="BS57" s="493"/>
      <c r="BT57" s="492"/>
      <c r="BU57" s="492"/>
      <c r="BV57" s="493"/>
      <c r="BW57" s="492"/>
      <c r="BX57" s="485"/>
      <c r="BY57" s="492"/>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row>
    <row r="58" spans="1:103" ht="16.5" customHeight="1" x14ac:dyDescent="0.3">
      <c r="A58" s="476"/>
      <c r="B58" s="477"/>
      <c r="C58" s="477"/>
      <c r="D58" s="477"/>
      <c r="E58" s="499"/>
      <c r="F58" s="477"/>
      <c r="G58" s="477"/>
      <c r="H58" s="477"/>
      <c r="I58" s="477"/>
      <c r="J58" s="476"/>
      <c r="K58" s="481"/>
      <c r="L58" s="482"/>
      <c r="M58" s="482"/>
      <c r="N58" s="505"/>
      <c r="O58" s="481"/>
      <c r="P58" s="482"/>
      <c r="Q58" s="484"/>
      <c r="R58" s="485">
        <v>6</v>
      </c>
      <c r="S58" s="504"/>
      <c r="T58" s="485"/>
      <c r="U58" s="485" t="str">
        <f t="shared" si="9"/>
        <v/>
      </c>
      <c r="V58" s="485"/>
      <c r="W58" s="485"/>
      <c r="X58" s="485"/>
      <c r="Y58" s="485"/>
      <c r="Z58" s="487"/>
      <c r="AA58" s="487"/>
      <c r="AB58" s="488" t="str">
        <f t="shared" si="6"/>
        <v/>
      </c>
      <c r="AC58" s="487"/>
      <c r="AD58" s="487"/>
      <c r="AE58" s="487"/>
      <c r="AF58" s="162" t="str">
        <f>IFERROR(IF(AND(U57="Probabilidad",U58="Probabilidad"),(AH57-(+AH57*AB58)),IF(AND(U57="Impacto",U58="Probabilidad"),(AH56-(+AH56*AB58)),IF(U58="Impacto",AH57,""))),"")</f>
        <v/>
      </c>
      <c r="AG58" s="489" t="str">
        <f t="shared" si="4"/>
        <v/>
      </c>
      <c r="AH58" s="488" t="str">
        <f t="shared" si="7"/>
        <v/>
      </c>
      <c r="AI58" s="489" t="str">
        <f t="shared" si="5"/>
        <v/>
      </c>
      <c r="AJ58" s="488" t="str">
        <f>IFERROR(IF(AND(U57="Impacto",U58="Impacto"),(AJ57-(+AJ57*AB58)),IF(AND(U57="Probabilidad",U58="Impacto"),(AJ56-(+AJ56*AB58)),IF(U58="Probabilidad",AJ57,""))),"")</f>
        <v/>
      </c>
      <c r="AK58" s="490" t="str">
        <f t="shared" si="8"/>
        <v/>
      </c>
      <c r="AL58" s="506"/>
      <c r="AM58" s="492"/>
      <c r="AN58" s="492"/>
      <c r="AO58" s="493"/>
      <c r="AP58" s="493"/>
      <c r="AQ58" s="492"/>
      <c r="AR58" s="492"/>
      <c r="AS58" s="493"/>
      <c r="AT58" s="493"/>
      <c r="AU58" s="492"/>
      <c r="AV58" s="492"/>
      <c r="AW58" s="493"/>
      <c r="AX58" s="493"/>
      <c r="AY58" s="492"/>
      <c r="AZ58" s="492"/>
      <c r="BA58" s="493"/>
      <c r="BB58" s="493"/>
      <c r="BC58" s="492"/>
      <c r="BD58" s="485"/>
      <c r="BE58" s="493"/>
      <c r="BF58" s="493"/>
      <c r="BG58" s="492"/>
      <c r="BH58" s="493"/>
      <c r="BI58" s="492"/>
      <c r="BJ58" s="493"/>
      <c r="BK58" s="492"/>
      <c r="BL58" s="493"/>
      <c r="BM58" s="492"/>
      <c r="BN58" s="485"/>
      <c r="BO58" s="503"/>
      <c r="BP58" s="492"/>
      <c r="BQ58" s="492"/>
      <c r="BR58" s="492"/>
      <c r="BS58" s="493"/>
      <c r="BT58" s="492"/>
      <c r="BU58" s="492"/>
      <c r="BV58" s="493"/>
      <c r="BW58" s="492"/>
      <c r="BX58" s="485"/>
      <c r="BY58" s="492"/>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row>
    <row r="59" spans="1:103" ht="16.5" customHeight="1" x14ac:dyDescent="0.3">
      <c r="A59" s="476">
        <v>10</v>
      </c>
      <c r="B59" s="477"/>
      <c r="C59" s="477"/>
      <c r="D59" s="477"/>
      <c r="E59" s="499"/>
      <c r="F59" s="477"/>
      <c r="G59" s="477"/>
      <c r="H59" s="477"/>
      <c r="I59" s="477"/>
      <c r="J59" s="476"/>
      <c r="K59" s="481" t="str">
        <f>IF(J59&lt;=0,"",IF(J59&lt;=2,"Muy Baja",IF(J59&lt;=24,"Baja",IF(J59&lt;=500,"Media",IF(J59&lt;=5000,"Alta","Muy Alta")))))</f>
        <v/>
      </c>
      <c r="L59" s="482" t="str">
        <f>IF(K59="","",IF(K59="Muy Baja",0.2,IF(K59="Baja",0.4,IF(K59="Media",0.6,IF(K59="Alta",0.8,IF(K59="Muy Alta",1,))))))</f>
        <v/>
      </c>
      <c r="M59" s="482"/>
      <c r="N59" s="483">
        <f>IF(NOT(ISERROR(MATCH(M59,'Tabla Impacto'!$B$221:$B$223,0))),'Tabla Impacto'!$F$223&amp;"Por favor no seleccionar los criterios de impacto(Afectación Económica o presupuestal y Pérdida Reputacional)",M59)</f>
        <v>0</v>
      </c>
      <c r="O59" s="481" t="str">
        <f>IF(OR(N59='Tabla Impacto'!$C$11,N59='Tabla Impacto'!$D$11),"Leve",IF(OR(N59='Tabla Impacto'!$C$12,N59='Tabla Impacto'!$D$12),"Menor",IF(OR(N59='Tabla Impacto'!$C$13,N59='Tabla Impacto'!$D$13),"Moderado",IF(OR(N59='Tabla Impacto'!$C$14,N59='Tabla Impacto'!$D$14),"Mayor",IF(OR(N59='Tabla Impacto'!$C$15,N59='Tabla Impacto'!$D$15),"Catastrófico","")))))</f>
        <v/>
      </c>
      <c r="P59" s="482" t="str">
        <f>IF(O59="","",IF(O59="Leve",0.2,IF(O59="Menor",0.4,IF(O59="Moderado",0.6,IF(O59="Mayor",0.8,IF(O59="Catastrófico",1,))))))</f>
        <v/>
      </c>
      <c r="Q59" s="484"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485">
        <v>1</v>
      </c>
      <c r="S59" s="504"/>
      <c r="T59" s="485"/>
      <c r="U59" s="485" t="str">
        <f t="shared" si="9"/>
        <v/>
      </c>
      <c r="V59" s="485"/>
      <c r="W59" s="485"/>
      <c r="X59" s="485"/>
      <c r="Y59" s="485"/>
      <c r="Z59" s="487"/>
      <c r="AA59" s="487"/>
      <c r="AB59" s="488" t="str">
        <f t="shared" si="6"/>
        <v/>
      </c>
      <c r="AC59" s="487"/>
      <c r="AD59" s="487"/>
      <c r="AE59" s="487"/>
      <c r="AF59" s="162" t="str">
        <f>IFERROR(IF(U59="Probabilidad",(L59-(+L59*AB59)),IF(U59="Impacto",L59,"")),"")</f>
        <v/>
      </c>
      <c r="AG59" s="489" t="str">
        <f>IFERROR(IF(AF59="","",IF(AF59&lt;=0.2,"Muy Baja",IF(AF59&lt;=0.4,"Baja",IF(AF59&lt;=0.6,"Media",IF(AF59&lt;=0.8,"Alta","Muy Alta"))))),"")</f>
        <v/>
      </c>
      <c r="AH59" s="488" t="str">
        <f t="shared" si="7"/>
        <v/>
      </c>
      <c r="AI59" s="489" t="str">
        <f>IFERROR(IF(AJ59="","",IF(AJ59&lt;=0.2,"Leve",IF(AJ59&lt;=0.4,"Menor",IF(AJ59&lt;=0.6,"Moderado",IF(AJ59&lt;=0.8,"Mayor","Catastrófico"))))),"")</f>
        <v/>
      </c>
      <c r="AJ59" s="488" t="str">
        <f>IFERROR(IF(U59="Impacto",(P59-(+P59*AB59)),IF(U59="Probabilidad",P59,"")),"")</f>
        <v/>
      </c>
      <c r="AK59" s="490" t="str">
        <f t="shared" si="8"/>
        <v/>
      </c>
      <c r="AL59" s="491"/>
      <c r="AM59" s="492"/>
      <c r="AN59" s="492"/>
      <c r="AO59" s="493"/>
      <c r="AP59" s="493"/>
      <c r="AQ59" s="492"/>
      <c r="AR59" s="492"/>
      <c r="AS59" s="493"/>
      <c r="AT59" s="493"/>
      <c r="AU59" s="492"/>
      <c r="AV59" s="492"/>
      <c r="AW59" s="493"/>
      <c r="AX59" s="493"/>
      <c r="AY59" s="492"/>
      <c r="AZ59" s="492"/>
      <c r="BA59" s="493"/>
      <c r="BB59" s="493"/>
      <c r="BC59" s="492"/>
      <c r="BD59" s="485"/>
      <c r="BE59" s="493"/>
      <c r="BF59" s="493"/>
      <c r="BG59" s="492"/>
      <c r="BH59" s="493"/>
      <c r="BI59" s="492"/>
      <c r="BJ59" s="493"/>
      <c r="BK59" s="492"/>
      <c r="BL59" s="493"/>
      <c r="BM59" s="492"/>
      <c r="BN59" s="485"/>
      <c r="BO59" s="503"/>
      <c r="BP59" s="492"/>
      <c r="BQ59" s="492"/>
      <c r="BR59" s="492"/>
      <c r="BS59" s="493"/>
      <c r="BT59" s="492"/>
      <c r="BU59" s="492"/>
      <c r="BV59" s="493"/>
      <c r="BW59" s="492"/>
      <c r="BX59" s="485"/>
      <c r="BY59" s="492"/>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row>
    <row r="60" spans="1:103" ht="16.5" customHeight="1" x14ac:dyDescent="0.3">
      <c r="A60" s="476"/>
      <c r="B60" s="477"/>
      <c r="C60" s="477"/>
      <c r="D60" s="477"/>
      <c r="E60" s="499"/>
      <c r="F60" s="477"/>
      <c r="G60" s="477"/>
      <c r="H60" s="477"/>
      <c r="I60" s="477"/>
      <c r="J60" s="476"/>
      <c r="K60" s="481"/>
      <c r="L60" s="482"/>
      <c r="M60" s="482"/>
      <c r="N60" s="500"/>
      <c r="O60" s="481"/>
      <c r="P60" s="482"/>
      <c r="Q60" s="484"/>
      <c r="R60" s="485">
        <v>2</v>
      </c>
      <c r="S60" s="504"/>
      <c r="T60" s="485"/>
      <c r="U60" s="485" t="str">
        <f t="shared" si="9"/>
        <v/>
      </c>
      <c r="V60" s="485"/>
      <c r="W60" s="485"/>
      <c r="X60" s="485"/>
      <c r="Y60" s="485"/>
      <c r="Z60" s="487"/>
      <c r="AA60" s="487"/>
      <c r="AB60" s="488" t="str">
        <f t="shared" si="6"/>
        <v/>
      </c>
      <c r="AC60" s="487"/>
      <c r="AD60" s="487"/>
      <c r="AE60" s="487"/>
      <c r="AF60" s="162" t="str">
        <f>IFERROR(IF(AND(U59="Probabilidad",U60="Probabilidad"),(AH59-(+AH59*AB60)),IF(U60="Probabilidad",(L59-(+L59*AB60)),IF(U60="Impacto",AH59,""))),"")</f>
        <v/>
      </c>
      <c r="AG60" s="489" t="str">
        <f t="shared" si="4"/>
        <v/>
      </c>
      <c r="AH60" s="488" t="str">
        <f t="shared" si="7"/>
        <v/>
      </c>
      <c r="AI60" s="489" t="str">
        <f t="shared" si="5"/>
        <v/>
      </c>
      <c r="AJ60" s="488" t="str">
        <f>IFERROR(IF(AND(U59="Impacto",U60="Impacto"),(AJ53-(+AJ53*AB60)),IF(U60="Impacto",($P$59-(+$P$59*AB60)),IF(U60="Probabilidad",AJ53,""))),"")</f>
        <v/>
      </c>
      <c r="AK60" s="490" t="str">
        <f t="shared" si="8"/>
        <v/>
      </c>
      <c r="AL60" s="501"/>
      <c r="AM60" s="492"/>
      <c r="AN60" s="492"/>
      <c r="AO60" s="493"/>
      <c r="AP60" s="493"/>
      <c r="AQ60" s="492"/>
      <c r="AR60" s="492"/>
      <c r="AS60" s="493"/>
      <c r="AT60" s="493"/>
      <c r="AU60" s="492"/>
      <c r="AV60" s="492"/>
      <c r="AW60" s="493"/>
      <c r="AX60" s="493"/>
      <c r="AY60" s="492"/>
      <c r="AZ60" s="492"/>
      <c r="BA60" s="493"/>
      <c r="BB60" s="493"/>
      <c r="BC60" s="492"/>
      <c r="BD60" s="485"/>
      <c r="BE60" s="493"/>
      <c r="BF60" s="493"/>
      <c r="BG60" s="492"/>
      <c r="BH60" s="493"/>
      <c r="BI60" s="492"/>
      <c r="BJ60" s="493"/>
      <c r="BK60" s="492"/>
      <c r="BL60" s="493"/>
      <c r="BM60" s="492"/>
      <c r="BN60" s="485"/>
      <c r="BO60" s="503"/>
      <c r="BP60" s="492"/>
      <c r="BQ60" s="492"/>
      <c r="BR60" s="492"/>
      <c r="BS60" s="493"/>
      <c r="BT60" s="492"/>
      <c r="BU60" s="492"/>
      <c r="BV60" s="493"/>
      <c r="BW60" s="492"/>
      <c r="BX60" s="485"/>
      <c r="BY60" s="492"/>
    </row>
    <row r="61" spans="1:103" ht="16.5" customHeight="1" x14ac:dyDescent="0.3">
      <c r="A61" s="476"/>
      <c r="B61" s="477"/>
      <c r="C61" s="477"/>
      <c r="D61" s="477"/>
      <c r="E61" s="499"/>
      <c r="F61" s="477"/>
      <c r="G61" s="477"/>
      <c r="H61" s="477"/>
      <c r="I61" s="477"/>
      <c r="J61" s="476"/>
      <c r="K61" s="481"/>
      <c r="L61" s="482"/>
      <c r="M61" s="482"/>
      <c r="N61" s="500"/>
      <c r="O61" s="481"/>
      <c r="P61" s="482"/>
      <c r="Q61" s="484"/>
      <c r="R61" s="485">
        <v>3</v>
      </c>
      <c r="S61" s="502"/>
      <c r="T61" s="485"/>
      <c r="U61" s="485" t="str">
        <f t="shared" si="9"/>
        <v/>
      </c>
      <c r="V61" s="485"/>
      <c r="W61" s="485"/>
      <c r="X61" s="485"/>
      <c r="Y61" s="485"/>
      <c r="Z61" s="487"/>
      <c r="AA61" s="487"/>
      <c r="AB61" s="488" t="str">
        <f t="shared" si="6"/>
        <v/>
      </c>
      <c r="AC61" s="487"/>
      <c r="AD61" s="487"/>
      <c r="AE61" s="487"/>
      <c r="AF61" s="162" t="str">
        <f>IFERROR(IF(AND(U60="Probabilidad",U61="Probabilidad"),(AH60-(+AH60*AB61)),IF(AND(U60="Impacto",U61="Probabilidad"),(AH59-(+AH59*AB61)),IF(U61="Impacto",AH60,""))),"")</f>
        <v/>
      </c>
      <c r="AG61" s="489" t="str">
        <f t="shared" si="4"/>
        <v/>
      </c>
      <c r="AH61" s="488" t="str">
        <f t="shared" si="7"/>
        <v/>
      </c>
      <c r="AI61" s="489" t="str">
        <f t="shared" si="5"/>
        <v/>
      </c>
      <c r="AJ61" s="488" t="str">
        <f>IFERROR(IF(AND(U60="Impacto",U61="Impacto"),(AJ60-(+AJ60*AB61)),IF(AND(U60="Probabilidad",U61="Impacto"),(AJ59-(+AJ59*AB61)),IF(U61="Probabilidad",AJ60,""))),"")</f>
        <v/>
      </c>
      <c r="AK61" s="490" t="str">
        <f t="shared" si="8"/>
        <v/>
      </c>
      <c r="AL61" s="501"/>
      <c r="AM61" s="492"/>
      <c r="AN61" s="492"/>
      <c r="AO61" s="493"/>
      <c r="AP61" s="493"/>
      <c r="AQ61" s="492"/>
      <c r="AR61" s="492"/>
      <c r="AS61" s="493"/>
      <c r="AT61" s="493"/>
      <c r="AU61" s="492"/>
      <c r="AV61" s="492"/>
      <c r="AW61" s="493"/>
      <c r="AX61" s="493"/>
      <c r="AY61" s="492"/>
      <c r="AZ61" s="492"/>
      <c r="BA61" s="493"/>
      <c r="BB61" s="493"/>
      <c r="BC61" s="492"/>
      <c r="BD61" s="485"/>
      <c r="BE61" s="493"/>
      <c r="BF61" s="493"/>
      <c r="BG61" s="492"/>
      <c r="BH61" s="493"/>
      <c r="BI61" s="492"/>
      <c r="BJ61" s="493"/>
      <c r="BK61" s="492"/>
      <c r="BL61" s="493"/>
      <c r="BM61" s="492"/>
      <c r="BN61" s="485"/>
      <c r="BO61" s="503"/>
      <c r="BP61" s="492"/>
      <c r="BQ61" s="492"/>
      <c r="BR61" s="492"/>
      <c r="BS61" s="493"/>
      <c r="BT61" s="492"/>
      <c r="BU61" s="492"/>
      <c r="BV61" s="493"/>
      <c r="BW61" s="492"/>
      <c r="BX61" s="485"/>
      <c r="BY61" s="492"/>
    </row>
    <row r="62" spans="1:103" ht="16.5" customHeight="1" x14ac:dyDescent="0.3">
      <c r="A62" s="476"/>
      <c r="B62" s="477"/>
      <c r="C62" s="477"/>
      <c r="D62" s="477"/>
      <c r="E62" s="499"/>
      <c r="F62" s="477"/>
      <c r="G62" s="477"/>
      <c r="H62" s="477"/>
      <c r="I62" s="477"/>
      <c r="J62" s="476"/>
      <c r="K62" s="481"/>
      <c r="L62" s="482"/>
      <c r="M62" s="482"/>
      <c r="N62" s="500"/>
      <c r="O62" s="481"/>
      <c r="P62" s="482"/>
      <c r="Q62" s="484"/>
      <c r="R62" s="485">
        <v>4</v>
      </c>
      <c r="S62" s="504"/>
      <c r="T62" s="485"/>
      <c r="U62" s="485" t="str">
        <f t="shared" si="9"/>
        <v/>
      </c>
      <c r="V62" s="485"/>
      <c r="W62" s="485"/>
      <c r="X62" s="485"/>
      <c r="Y62" s="485"/>
      <c r="Z62" s="487"/>
      <c r="AA62" s="487"/>
      <c r="AB62" s="488" t="str">
        <f t="shared" si="6"/>
        <v/>
      </c>
      <c r="AC62" s="487"/>
      <c r="AD62" s="487"/>
      <c r="AE62" s="487"/>
      <c r="AF62" s="162" t="str">
        <f>IFERROR(IF(AND(U61="Probabilidad",U62="Probabilidad"),(AH61-(+AH61*AB62)),IF(AND(U61="Impacto",U62="Probabilidad"),(AH60-(+AH60*AB62)),IF(U62="Impacto",AH61,""))),"")</f>
        <v/>
      </c>
      <c r="AG62" s="489" t="str">
        <f t="shared" si="4"/>
        <v/>
      </c>
      <c r="AH62" s="488" t="str">
        <f t="shared" si="7"/>
        <v/>
      </c>
      <c r="AI62" s="489" t="str">
        <f t="shared" si="5"/>
        <v/>
      </c>
      <c r="AJ62" s="488" t="str">
        <f>IFERROR(IF(AND(U61="Impacto",U62="Impacto"),(AJ61-(+AJ61*AB62)),IF(AND(U61="Probabilidad",U62="Impacto"),(AJ60-(+AJ60*AB62)),IF(U62="Probabilidad",AJ61,""))),"")</f>
        <v/>
      </c>
      <c r="AK62" s="490" t="str">
        <f t="shared" si="8"/>
        <v/>
      </c>
      <c r="AL62" s="501"/>
      <c r="AM62" s="492"/>
      <c r="AN62" s="492"/>
      <c r="AO62" s="493"/>
      <c r="AP62" s="493"/>
      <c r="AQ62" s="492"/>
      <c r="AR62" s="492"/>
      <c r="AS62" s="493"/>
      <c r="AT62" s="493"/>
      <c r="AU62" s="492"/>
      <c r="AV62" s="492"/>
      <c r="AW62" s="493"/>
      <c r="AX62" s="493"/>
      <c r="AY62" s="492"/>
      <c r="AZ62" s="492"/>
      <c r="BA62" s="493"/>
      <c r="BB62" s="493"/>
      <c r="BC62" s="492"/>
      <c r="BD62" s="485"/>
      <c r="BE62" s="493"/>
      <c r="BF62" s="493"/>
      <c r="BG62" s="492"/>
      <c r="BH62" s="493"/>
      <c r="BI62" s="492"/>
      <c r="BJ62" s="493"/>
      <c r="BK62" s="492"/>
      <c r="BL62" s="493"/>
      <c r="BM62" s="492"/>
      <c r="BN62" s="485"/>
      <c r="BO62" s="503"/>
      <c r="BP62" s="492"/>
      <c r="BQ62" s="492"/>
      <c r="BR62" s="492"/>
      <c r="BS62" s="493"/>
      <c r="BT62" s="492"/>
      <c r="BU62" s="492"/>
      <c r="BV62" s="493"/>
      <c r="BW62" s="492"/>
      <c r="BX62" s="485"/>
      <c r="BY62" s="492"/>
    </row>
    <row r="63" spans="1:103" ht="16.5" customHeight="1" x14ac:dyDescent="0.3">
      <c r="A63" s="476"/>
      <c r="B63" s="477"/>
      <c r="C63" s="477"/>
      <c r="D63" s="477"/>
      <c r="E63" s="499"/>
      <c r="F63" s="477"/>
      <c r="G63" s="477"/>
      <c r="H63" s="477"/>
      <c r="I63" s="477"/>
      <c r="J63" s="476"/>
      <c r="K63" s="481"/>
      <c r="L63" s="482"/>
      <c r="M63" s="482"/>
      <c r="N63" s="500"/>
      <c r="O63" s="481"/>
      <c r="P63" s="482"/>
      <c r="Q63" s="484"/>
      <c r="R63" s="485">
        <v>5</v>
      </c>
      <c r="S63" s="504"/>
      <c r="T63" s="485"/>
      <c r="U63" s="485" t="str">
        <f t="shared" si="9"/>
        <v/>
      </c>
      <c r="V63" s="485"/>
      <c r="W63" s="485"/>
      <c r="X63" s="485"/>
      <c r="Y63" s="485"/>
      <c r="Z63" s="487"/>
      <c r="AA63" s="487"/>
      <c r="AB63" s="488" t="str">
        <f t="shared" si="6"/>
        <v/>
      </c>
      <c r="AC63" s="487"/>
      <c r="AD63" s="487"/>
      <c r="AE63" s="487"/>
      <c r="AF63" s="162" t="str">
        <f>IFERROR(IF(AND(U62="Probabilidad",U63="Probabilidad"),(AH62-(+AH62*AB63)),IF(AND(U62="Impacto",U63="Probabilidad"),(AH61-(+AH61*AB63)),IF(U63="Impacto",AH62,""))),"")</f>
        <v/>
      </c>
      <c r="AG63" s="489" t="str">
        <f t="shared" si="4"/>
        <v/>
      </c>
      <c r="AH63" s="488" t="str">
        <f t="shared" si="7"/>
        <v/>
      </c>
      <c r="AI63" s="489" t="str">
        <f t="shared" si="5"/>
        <v/>
      </c>
      <c r="AJ63" s="488" t="str">
        <f>IFERROR(IF(AND(U62="Impacto",U63="Impacto"),(AJ62-(+AJ62*AB63)),IF(AND(U62="Probabilidad",U63="Impacto"),(AJ61-(+AJ61*AB63)),IF(U63="Probabilidad",AJ62,""))),"")</f>
        <v/>
      </c>
      <c r="AK63" s="490" t="str">
        <f t="shared" si="8"/>
        <v/>
      </c>
      <c r="AL63" s="501"/>
      <c r="AM63" s="492"/>
      <c r="AN63" s="492"/>
      <c r="AO63" s="493"/>
      <c r="AP63" s="493"/>
      <c r="AQ63" s="492"/>
      <c r="AR63" s="492"/>
      <c r="AS63" s="493"/>
      <c r="AT63" s="493"/>
      <c r="AU63" s="492"/>
      <c r="AV63" s="492"/>
      <c r="AW63" s="493"/>
      <c r="AX63" s="493"/>
      <c r="AY63" s="492"/>
      <c r="AZ63" s="492"/>
      <c r="BA63" s="493"/>
      <c r="BB63" s="493"/>
      <c r="BC63" s="492"/>
      <c r="BD63" s="485"/>
      <c r="BE63" s="493"/>
      <c r="BF63" s="493"/>
      <c r="BG63" s="492"/>
      <c r="BH63" s="493"/>
      <c r="BI63" s="492"/>
      <c r="BJ63" s="493"/>
      <c r="BK63" s="492"/>
      <c r="BL63" s="493"/>
      <c r="BM63" s="492"/>
      <c r="BN63" s="485"/>
      <c r="BO63" s="503"/>
      <c r="BP63" s="492"/>
      <c r="BQ63" s="492"/>
      <c r="BR63" s="492"/>
      <c r="BS63" s="493"/>
      <c r="BT63" s="492"/>
      <c r="BU63" s="492"/>
      <c r="BV63" s="493"/>
      <c r="BW63" s="492"/>
      <c r="BX63" s="485"/>
      <c r="BY63" s="492"/>
    </row>
    <row r="64" spans="1:103" ht="16.5" customHeight="1" x14ac:dyDescent="0.3">
      <c r="A64" s="476"/>
      <c r="B64" s="477"/>
      <c r="C64" s="477"/>
      <c r="D64" s="477"/>
      <c r="E64" s="499"/>
      <c r="F64" s="477"/>
      <c r="G64" s="477"/>
      <c r="H64" s="477"/>
      <c r="I64" s="477"/>
      <c r="J64" s="476"/>
      <c r="K64" s="481"/>
      <c r="L64" s="482"/>
      <c r="M64" s="482"/>
      <c r="N64" s="505"/>
      <c r="O64" s="481"/>
      <c r="P64" s="482"/>
      <c r="Q64" s="484"/>
      <c r="R64" s="485">
        <v>6</v>
      </c>
      <c r="S64" s="504"/>
      <c r="T64" s="485"/>
      <c r="U64" s="485" t="str">
        <f t="shared" si="9"/>
        <v/>
      </c>
      <c r="V64" s="485"/>
      <c r="W64" s="485"/>
      <c r="X64" s="485"/>
      <c r="Y64" s="485"/>
      <c r="Z64" s="487"/>
      <c r="AA64" s="487"/>
      <c r="AB64" s="488" t="str">
        <f t="shared" si="6"/>
        <v/>
      </c>
      <c r="AC64" s="487"/>
      <c r="AD64" s="487"/>
      <c r="AE64" s="487"/>
      <c r="AF64" s="162" t="str">
        <f>IFERROR(IF(AND(U63="Probabilidad",U64="Probabilidad"),(AH63-(+AH63*AB64)),IF(AND(U63="Impacto",U64="Probabilidad"),(AH62-(+AH62*AB64)),IF(U64="Impacto",AH63,""))),"")</f>
        <v/>
      </c>
      <c r="AG64" s="489" t="str">
        <f t="shared" si="4"/>
        <v/>
      </c>
      <c r="AH64" s="488" t="str">
        <f t="shared" si="7"/>
        <v/>
      </c>
      <c r="AI64" s="489" t="str">
        <f t="shared" si="5"/>
        <v/>
      </c>
      <c r="AJ64" s="488" t="str">
        <f>IFERROR(IF(AND(U63="Impacto",U64="Impacto"),(AJ63-(+AJ63*AB64)),IF(AND(U63="Probabilidad",U64="Impacto"),(AJ62-(+AJ62*AB64)),IF(U64="Probabilidad",AJ63,""))),"")</f>
        <v/>
      </c>
      <c r="AK64" s="490" t="str">
        <f t="shared" si="8"/>
        <v/>
      </c>
      <c r="AL64" s="506"/>
      <c r="AM64" s="492"/>
      <c r="AN64" s="492"/>
      <c r="AO64" s="493"/>
      <c r="AP64" s="493"/>
      <c r="AQ64" s="492"/>
      <c r="AR64" s="492"/>
      <c r="AS64" s="493"/>
      <c r="AT64" s="493"/>
      <c r="AU64" s="492"/>
      <c r="AV64" s="492"/>
      <c r="AW64" s="493"/>
      <c r="AX64" s="493"/>
      <c r="AY64" s="492"/>
      <c r="AZ64" s="492"/>
      <c r="BA64" s="493"/>
      <c r="BB64" s="493"/>
      <c r="BC64" s="492"/>
      <c r="BD64" s="485"/>
      <c r="BE64" s="493"/>
      <c r="BF64" s="493"/>
      <c r="BG64" s="492"/>
      <c r="BH64" s="493"/>
      <c r="BI64" s="492"/>
      <c r="BJ64" s="493"/>
      <c r="BK64" s="492"/>
      <c r="BL64" s="493"/>
      <c r="BM64" s="492"/>
      <c r="BN64" s="485"/>
      <c r="BO64" s="503"/>
      <c r="BP64" s="492"/>
      <c r="BQ64" s="492"/>
      <c r="BR64" s="492"/>
      <c r="BS64" s="493"/>
      <c r="BT64" s="492"/>
      <c r="BU64" s="492"/>
      <c r="BV64" s="493"/>
      <c r="BW64" s="492"/>
      <c r="BX64" s="485"/>
      <c r="BY64" s="492"/>
    </row>
  </sheetData>
  <sheetProtection algorithmName="SHA-512" hashValue="IVh3spbdvbVcxkGfzYwbM/GmsDcdngPr9hcfOOHjvxhLCvJAk85Usfh2nIAy5KvqYPiG5Bc27Ner5rRbOuHMJg==" saltValue="nJXllvc6QtEqijy4WAFAAg==" spinCount="100000" sheet="1" formatCells="0" formatColumns="0" formatRows="0"/>
  <dataConsolidate link="1"/>
  <mergeCells count="261">
    <mergeCell ref="B47:B52"/>
    <mergeCell ref="C47:C52"/>
    <mergeCell ref="D47:D52"/>
    <mergeCell ref="B53:B58"/>
    <mergeCell ref="C53:C58"/>
    <mergeCell ref="D53:D58"/>
    <mergeCell ref="B59:B64"/>
    <mergeCell ref="C59:C64"/>
    <mergeCell ref="D59:D64"/>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N11:N16"/>
    <mergeCell ref="O11:O16"/>
    <mergeCell ref="P11:P16"/>
    <mergeCell ref="Q11:Q16"/>
    <mergeCell ref="O3:O4"/>
    <mergeCell ref="P3:P4"/>
    <mergeCell ref="I5:I10"/>
    <mergeCell ref="J5:J10"/>
    <mergeCell ref="K5:K10"/>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A29:A34"/>
    <mergeCell ref="F29:F34"/>
    <mergeCell ref="G29:G34"/>
    <mergeCell ref="A35:A40"/>
    <mergeCell ref="F35:F40"/>
    <mergeCell ref="G35:G40"/>
    <mergeCell ref="H35:H40"/>
    <mergeCell ref="E35:E40"/>
    <mergeCell ref="I35:I40"/>
    <mergeCell ref="H29:H34"/>
    <mergeCell ref="E29:E34"/>
    <mergeCell ref="I29:I34"/>
    <mergeCell ref="G41:G46"/>
    <mergeCell ref="H41:H46"/>
    <mergeCell ref="E41:E46"/>
    <mergeCell ref="B29:B34"/>
    <mergeCell ref="C29:C34"/>
    <mergeCell ref="D29:D34"/>
    <mergeCell ref="B35:B40"/>
    <mergeCell ref="C35:C40"/>
    <mergeCell ref="D35:D40"/>
    <mergeCell ref="B41:B46"/>
    <mergeCell ref="C41:C46"/>
    <mergeCell ref="D41:D46"/>
    <mergeCell ref="P53:P58"/>
    <mergeCell ref="Q53:Q58"/>
    <mergeCell ref="L29:L34"/>
    <mergeCell ref="M29:M34"/>
    <mergeCell ref="J35:J40"/>
    <mergeCell ref="K35:K40"/>
    <mergeCell ref="L35:L40"/>
    <mergeCell ref="N29:N34"/>
    <mergeCell ref="O29:O34"/>
    <mergeCell ref="J29:J34"/>
    <mergeCell ref="K29:K34"/>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A47:A52"/>
    <mergeCell ref="F47:F52"/>
    <mergeCell ref="G47:G52"/>
    <mergeCell ref="H47:H52"/>
    <mergeCell ref="E47:E52"/>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M35:M40"/>
    <mergeCell ref="N35:N40"/>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s>
  <conditionalFormatting sqref="K5 K11">
    <cfRule type="cellIs" dxfId="245" priority="227" operator="equal">
      <formula>"Muy Alta"</formula>
    </cfRule>
    <cfRule type="cellIs" dxfId="244" priority="228" operator="equal">
      <formula>"Alta"</formula>
    </cfRule>
    <cfRule type="cellIs" dxfId="243" priority="229" operator="equal">
      <formula>"Media"</formula>
    </cfRule>
    <cfRule type="cellIs" dxfId="242" priority="230" operator="equal">
      <formula>"Baja"</formula>
    </cfRule>
    <cfRule type="cellIs" dxfId="241" priority="231" operator="equal">
      <formula>"Muy Baja"</formula>
    </cfRule>
  </conditionalFormatting>
  <conditionalFormatting sqref="K17">
    <cfRule type="cellIs" dxfId="240" priority="181" operator="equal">
      <formula>"Muy Alta"</formula>
    </cfRule>
    <cfRule type="cellIs" dxfId="239" priority="182" operator="equal">
      <formula>"Alta"</formula>
    </cfRule>
    <cfRule type="cellIs" dxfId="238" priority="183" operator="equal">
      <formula>"Media"</formula>
    </cfRule>
    <cfRule type="cellIs" dxfId="237" priority="184" operator="equal">
      <formula>"Baja"</formula>
    </cfRule>
    <cfRule type="cellIs" dxfId="236" priority="185" operator="equal">
      <formula>"Muy Baja"</formula>
    </cfRule>
  </conditionalFormatting>
  <conditionalFormatting sqref="K23">
    <cfRule type="cellIs" dxfId="235" priority="158" operator="equal">
      <formula>"Muy Alta"</formula>
    </cfRule>
    <cfRule type="cellIs" dxfId="234" priority="159" operator="equal">
      <formula>"Alta"</formula>
    </cfRule>
    <cfRule type="cellIs" dxfId="233" priority="160" operator="equal">
      <formula>"Media"</formula>
    </cfRule>
    <cfRule type="cellIs" dxfId="232" priority="161" operator="equal">
      <formula>"Baja"</formula>
    </cfRule>
    <cfRule type="cellIs" dxfId="231" priority="162" operator="equal">
      <formula>"Muy Baja"</formula>
    </cfRule>
  </conditionalFormatting>
  <conditionalFormatting sqref="K29">
    <cfRule type="cellIs" dxfId="230" priority="135" operator="equal">
      <formula>"Muy Alta"</formula>
    </cfRule>
    <cfRule type="cellIs" dxfId="229" priority="136" operator="equal">
      <formula>"Alta"</formula>
    </cfRule>
    <cfRule type="cellIs" dxfId="228" priority="137" operator="equal">
      <formula>"Media"</formula>
    </cfRule>
    <cfRule type="cellIs" dxfId="227" priority="138" operator="equal">
      <formula>"Baja"</formula>
    </cfRule>
    <cfRule type="cellIs" dxfId="226" priority="139" operator="equal">
      <formula>"Muy Baja"</formula>
    </cfRule>
  </conditionalFormatting>
  <conditionalFormatting sqref="K35">
    <cfRule type="cellIs" dxfId="225" priority="112" operator="equal">
      <formula>"Muy Alta"</formula>
    </cfRule>
    <cfRule type="cellIs" dxfId="224" priority="113" operator="equal">
      <formula>"Alta"</formula>
    </cfRule>
    <cfRule type="cellIs" dxfId="223" priority="114" operator="equal">
      <formula>"Media"</formula>
    </cfRule>
    <cfRule type="cellIs" dxfId="222" priority="115" operator="equal">
      <formula>"Baja"</formula>
    </cfRule>
    <cfRule type="cellIs" dxfId="221" priority="116" operator="equal">
      <formula>"Muy Baja"</formula>
    </cfRule>
  </conditionalFormatting>
  <conditionalFormatting sqref="K41">
    <cfRule type="cellIs" dxfId="220" priority="89" operator="equal">
      <formula>"Muy Alta"</formula>
    </cfRule>
    <cfRule type="cellIs" dxfId="219" priority="90" operator="equal">
      <formula>"Alta"</formula>
    </cfRule>
    <cfRule type="cellIs" dxfId="218" priority="91" operator="equal">
      <formula>"Media"</formula>
    </cfRule>
    <cfRule type="cellIs" dxfId="217" priority="92" operator="equal">
      <formula>"Baja"</formula>
    </cfRule>
    <cfRule type="cellIs" dxfId="216" priority="93" operator="equal">
      <formula>"Muy Baja"</formula>
    </cfRule>
  </conditionalFormatting>
  <conditionalFormatting sqref="K47">
    <cfRule type="cellIs" dxfId="215" priority="66" operator="equal">
      <formula>"Muy Alta"</formula>
    </cfRule>
    <cfRule type="cellIs" dxfId="214" priority="67" operator="equal">
      <formula>"Alta"</formula>
    </cfRule>
    <cfRule type="cellIs" dxfId="213" priority="68" operator="equal">
      <formula>"Media"</formula>
    </cfRule>
    <cfRule type="cellIs" dxfId="212" priority="69" operator="equal">
      <formula>"Baja"</formula>
    </cfRule>
    <cfRule type="cellIs" dxfId="211" priority="70" operator="equal">
      <formula>"Muy Baja"</formula>
    </cfRule>
  </conditionalFormatting>
  <conditionalFormatting sqref="K53">
    <cfRule type="cellIs" dxfId="210" priority="43" operator="equal">
      <formula>"Muy Alta"</formula>
    </cfRule>
    <cfRule type="cellIs" dxfId="209" priority="44" operator="equal">
      <formula>"Alta"</formula>
    </cfRule>
    <cfRule type="cellIs" dxfId="208" priority="45" operator="equal">
      <formula>"Media"</formula>
    </cfRule>
    <cfRule type="cellIs" dxfId="207" priority="46" operator="equal">
      <formula>"Baja"</formula>
    </cfRule>
    <cfRule type="cellIs" dxfId="206" priority="47" operator="equal">
      <formula>"Muy Baja"</formula>
    </cfRule>
  </conditionalFormatting>
  <conditionalFormatting sqref="K59">
    <cfRule type="cellIs" dxfId="205" priority="20" operator="equal">
      <formula>"Muy Alta"</formula>
    </cfRule>
    <cfRule type="cellIs" dxfId="204" priority="21" operator="equal">
      <formula>"Alta"</formula>
    </cfRule>
    <cfRule type="cellIs" dxfId="203" priority="22" operator="equal">
      <formula>"Media"</formula>
    </cfRule>
    <cfRule type="cellIs" dxfId="202" priority="23" operator="equal">
      <formula>"Baja"</formula>
    </cfRule>
    <cfRule type="cellIs" dxfId="201" priority="24" operator="equal">
      <formula>"Muy Baja"</formula>
    </cfRule>
  </conditionalFormatting>
  <conditionalFormatting sqref="N5 N11 N17 N23 N29 N35 N41 N47 N53 N59">
    <cfRule type="containsText" dxfId="200" priority="1" operator="containsText" text="❌">
      <formula>NOT(ISERROR(SEARCH("❌",N5)))</formula>
    </cfRule>
  </conditionalFormatting>
  <conditionalFormatting sqref="O5 O11 O17 O23 O29 O35 O41 O47 O53 O59">
    <cfRule type="cellIs" dxfId="199" priority="222" operator="equal">
      <formula>"Catastrófico"</formula>
    </cfRule>
    <cfRule type="cellIs" dxfId="198" priority="223" operator="equal">
      <formula>"Mayor"</formula>
    </cfRule>
    <cfRule type="cellIs" dxfId="197" priority="224" operator="equal">
      <formula>"Moderado"</formula>
    </cfRule>
    <cfRule type="cellIs" dxfId="196" priority="225" operator="equal">
      <formula>"Menor"</formula>
    </cfRule>
    <cfRule type="cellIs" dxfId="195" priority="226" operator="equal">
      <formula>"Leve"</formula>
    </cfRule>
  </conditionalFormatting>
  <conditionalFormatting sqref="Q5">
    <cfRule type="cellIs" dxfId="194" priority="218" operator="equal">
      <formula>"Extremo"</formula>
    </cfRule>
    <cfRule type="cellIs" dxfId="193" priority="219" operator="equal">
      <formula>"Alto"</formula>
    </cfRule>
    <cfRule type="cellIs" dxfId="192" priority="220" operator="equal">
      <formula>"Moderado"</formula>
    </cfRule>
    <cfRule type="cellIs" dxfId="191" priority="221" operator="equal">
      <formula>"Bajo"</formula>
    </cfRule>
  </conditionalFormatting>
  <conditionalFormatting sqref="Q11">
    <cfRule type="cellIs" dxfId="190" priority="200" operator="equal">
      <formula>"Extremo"</formula>
    </cfRule>
    <cfRule type="cellIs" dxfId="189" priority="201" operator="equal">
      <formula>"Alto"</formula>
    </cfRule>
    <cfRule type="cellIs" dxfId="188" priority="202" operator="equal">
      <formula>"Moderado"</formula>
    </cfRule>
    <cfRule type="cellIs" dxfId="187" priority="203" operator="equal">
      <formula>"Bajo"</formula>
    </cfRule>
  </conditionalFormatting>
  <conditionalFormatting sqref="Q17">
    <cfRule type="cellIs" dxfId="186" priority="177" operator="equal">
      <formula>"Extremo"</formula>
    </cfRule>
    <cfRule type="cellIs" dxfId="185" priority="178" operator="equal">
      <formula>"Alto"</formula>
    </cfRule>
    <cfRule type="cellIs" dxfId="184" priority="179" operator="equal">
      <formula>"Moderado"</formula>
    </cfRule>
    <cfRule type="cellIs" dxfId="183" priority="180" operator="equal">
      <formula>"Bajo"</formula>
    </cfRule>
  </conditionalFormatting>
  <conditionalFormatting sqref="Q23">
    <cfRule type="cellIs" dxfId="182" priority="154" operator="equal">
      <formula>"Extremo"</formula>
    </cfRule>
    <cfRule type="cellIs" dxfId="181" priority="155" operator="equal">
      <formula>"Alto"</formula>
    </cfRule>
    <cfRule type="cellIs" dxfId="180" priority="156" operator="equal">
      <formula>"Moderado"</formula>
    </cfRule>
    <cfRule type="cellIs" dxfId="179" priority="157" operator="equal">
      <formula>"Bajo"</formula>
    </cfRule>
  </conditionalFormatting>
  <conditionalFormatting sqref="Q29">
    <cfRule type="cellIs" dxfId="178" priority="131" operator="equal">
      <formula>"Extremo"</formula>
    </cfRule>
    <cfRule type="cellIs" dxfId="177" priority="132" operator="equal">
      <formula>"Alto"</formula>
    </cfRule>
    <cfRule type="cellIs" dxfId="176" priority="133" operator="equal">
      <formula>"Moderado"</formula>
    </cfRule>
    <cfRule type="cellIs" dxfId="175" priority="134" operator="equal">
      <formula>"Bajo"</formula>
    </cfRule>
  </conditionalFormatting>
  <conditionalFormatting sqref="Q35">
    <cfRule type="cellIs" dxfId="174" priority="108" operator="equal">
      <formula>"Extremo"</formula>
    </cfRule>
    <cfRule type="cellIs" dxfId="173" priority="109" operator="equal">
      <formula>"Alto"</formula>
    </cfRule>
    <cfRule type="cellIs" dxfId="172" priority="110" operator="equal">
      <formula>"Moderado"</formula>
    </cfRule>
    <cfRule type="cellIs" dxfId="171" priority="111" operator="equal">
      <formula>"Bajo"</formula>
    </cfRule>
  </conditionalFormatting>
  <conditionalFormatting sqref="Q41">
    <cfRule type="cellIs" dxfId="170" priority="85" operator="equal">
      <formula>"Extremo"</formula>
    </cfRule>
    <cfRule type="cellIs" dxfId="169" priority="86" operator="equal">
      <formula>"Alto"</formula>
    </cfRule>
    <cfRule type="cellIs" dxfId="168" priority="87" operator="equal">
      <formula>"Moderado"</formula>
    </cfRule>
    <cfRule type="cellIs" dxfId="167" priority="88" operator="equal">
      <formula>"Bajo"</formula>
    </cfRule>
  </conditionalFormatting>
  <conditionalFormatting sqref="Q47">
    <cfRule type="cellIs" dxfId="166" priority="62" operator="equal">
      <formula>"Extremo"</formula>
    </cfRule>
    <cfRule type="cellIs" dxfId="165" priority="63" operator="equal">
      <formula>"Alto"</formula>
    </cfRule>
    <cfRule type="cellIs" dxfId="164" priority="64" operator="equal">
      <formula>"Moderado"</formula>
    </cfRule>
    <cfRule type="cellIs" dxfId="163" priority="65" operator="equal">
      <formula>"Bajo"</formula>
    </cfRule>
  </conditionalFormatting>
  <conditionalFormatting sqref="Q53">
    <cfRule type="cellIs" dxfId="162" priority="39" operator="equal">
      <formula>"Extremo"</formula>
    </cfRule>
    <cfRule type="cellIs" dxfId="161" priority="40" operator="equal">
      <formula>"Alto"</formula>
    </cfRule>
    <cfRule type="cellIs" dxfId="160" priority="41" operator="equal">
      <formula>"Moderado"</formula>
    </cfRule>
    <cfRule type="cellIs" dxfId="159" priority="42" operator="equal">
      <formula>"Bajo"</formula>
    </cfRule>
  </conditionalFormatting>
  <conditionalFormatting sqref="Q59">
    <cfRule type="cellIs" dxfId="158" priority="16" operator="equal">
      <formula>"Extremo"</formula>
    </cfRule>
    <cfRule type="cellIs" dxfId="157" priority="17" operator="equal">
      <formula>"Alto"</formula>
    </cfRule>
    <cfRule type="cellIs" dxfId="156" priority="18" operator="equal">
      <formula>"Moderado"</formula>
    </cfRule>
    <cfRule type="cellIs" dxfId="155" priority="19" operator="equal">
      <formula>"Bajo"</formula>
    </cfRule>
  </conditionalFormatting>
  <conditionalFormatting sqref="AG5:AG64">
    <cfRule type="cellIs" dxfId="154" priority="11" operator="equal">
      <formula>"Muy Alta"</formula>
    </cfRule>
    <cfRule type="cellIs" dxfId="153" priority="12" operator="equal">
      <formula>"Alta"</formula>
    </cfRule>
    <cfRule type="cellIs" dxfId="152" priority="13" operator="equal">
      <formula>"Media"</formula>
    </cfRule>
    <cfRule type="cellIs" dxfId="151" priority="14" operator="equal">
      <formula>"Baja"</formula>
    </cfRule>
    <cfRule type="cellIs" dxfId="150" priority="15" operator="equal">
      <formula>"Muy Baja"</formula>
    </cfRule>
  </conditionalFormatting>
  <conditionalFormatting sqref="AI5:AI64">
    <cfRule type="cellIs" dxfId="149" priority="6" operator="equal">
      <formula>"Catastrófico"</formula>
    </cfRule>
    <cfRule type="cellIs" dxfId="148" priority="7" operator="equal">
      <formula>"Mayor"</formula>
    </cfRule>
    <cfRule type="cellIs" dxfId="147" priority="8" operator="equal">
      <formula>"Moderado"</formula>
    </cfRule>
    <cfRule type="cellIs" dxfId="146" priority="9" operator="equal">
      <formula>"Menor"</formula>
    </cfRule>
    <cfRule type="cellIs" dxfId="145" priority="10" operator="equal">
      <formula>"Leve"</formula>
    </cfRule>
  </conditionalFormatting>
  <conditionalFormatting sqref="AK5:AK64">
    <cfRule type="cellIs" dxfId="144" priority="2" operator="equal">
      <formula>"Extremo"</formula>
    </cfRule>
    <cfRule type="cellIs" dxfId="143" priority="3" operator="equal">
      <formula>"Alto"</formula>
    </cfRule>
    <cfRule type="cellIs" dxfId="142" priority="4" operator="equal">
      <formula>"Moderado"</formula>
    </cfRule>
    <cfRule type="cellIs" dxfId="141" priority="5"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F5:F16</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zoomScale="70" zoomScaleNormal="70" zoomScaleSheetLayoutView="10" zoomScalePageLayoutView="55" workbookViewId="0">
      <selection activeCell="E11" sqref="E11:E16"/>
    </sheetView>
  </sheetViews>
  <sheetFormatPr baseColWidth="10" defaultRowHeight="21" customHeight="1" x14ac:dyDescent="0.3"/>
  <cols>
    <col min="1" max="1" width="4" style="151" bestFit="1" customWidth="1"/>
    <col min="2" max="4" width="18.7109375" style="152" customWidth="1"/>
    <col min="5" max="5" width="32.42578125" style="146" customWidth="1"/>
    <col min="6" max="6" width="14.140625" style="151" customWidth="1"/>
    <col min="7" max="7" width="13.140625" style="151" customWidth="1"/>
    <col min="8" max="8" width="16.140625" style="151" customWidth="1"/>
    <col min="9" max="9" width="19" style="153" customWidth="1"/>
    <col min="10" max="12" width="17.85546875" style="146" customWidth="1"/>
    <col min="13" max="13" width="16.5703125" style="146" customWidth="1"/>
    <col min="14" max="14" width="5.85546875" style="146" customWidth="1"/>
    <col min="15" max="15" width="48.42578125" style="146" customWidth="1"/>
    <col min="16" max="16" width="35.42578125" style="146" customWidth="1"/>
    <col min="17" max="25" width="31" style="146" hidden="1" customWidth="1"/>
    <col min="26" max="26" width="31" style="154" hidden="1" customWidth="1"/>
    <col min="27" max="27" width="31" style="155" hidden="1" customWidth="1"/>
    <col min="28" max="37" width="31" style="146" hidden="1" customWidth="1"/>
    <col min="38" max="38" width="17.85546875" style="146" hidden="1" customWidth="1"/>
    <col min="39" max="39" width="16.5703125" style="146" hidden="1" customWidth="1"/>
    <col min="40" max="40" width="31" style="146" hidden="1" customWidth="1"/>
    <col min="41" max="42" width="23" style="146" customWidth="1"/>
    <col min="43" max="43" width="16.85546875" style="146" customWidth="1"/>
    <col min="44" max="44" width="19.5703125" style="146" customWidth="1"/>
    <col min="45" max="46" width="23" style="146" customWidth="1"/>
    <col min="47" max="47" width="16.85546875" style="146" customWidth="1"/>
    <col min="48" max="48" width="19.5703125" style="146" customWidth="1"/>
    <col min="49" max="50" width="23" style="146" customWidth="1"/>
    <col min="51" max="51" width="16.85546875" style="146" customWidth="1"/>
    <col min="52" max="52" width="19.5703125" style="146" customWidth="1"/>
    <col min="53" max="54" width="23" style="146" customWidth="1"/>
    <col min="55" max="55" width="16.85546875" style="146" customWidth="1"/>
    <col min="56" max="56" width="19.5703125" style="146" customWidth="1"/>
    <col min="57" max="57" width="23" style="146" customWidth="1"/>
    <col min="58" max="58" width="18.85546875" style="146" customWidth="1"/>
    <col min="59" max="59" width="22.1406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0.5703125" style="146" customWidth="1"/>
    <col min="67" max="67" width="18.5703125" style="146" customWidth="1"/>
    <col min="68" max="68" width="21" style="146" customWidth="1"/>
    <col min="69" max="69" width="20.5703125" style="146" customWidth="1"/>
    <col min="70" max="71" width="23" style="146" customWidth="1"/>
    <col min="72" max="72" width="18.5703125" style="146" customWidth="1"/>
    <col min="73" max="73" width="20.5703125" style="146" customWidth="1"/>
    <col min="74" max="74" width="23" style="146" customWidth="1"/>
    <col min="75" max="75" width="18.5703125" style="146" customWidth="1"/>
    <col min="76" max="76" width="20.5703125" style="146" customWidth="1"/>
    <col min="77" max="77" width="23" style="146" customWidth="1"/>
    <col min="78" max="78" width="18.85546875" style="146" customWidth="1"/>
    <col min="79" max="79" width="18.5703125" style="146" customWidth="1"/>
    <col min="80" max="16384" width="11.42578125" style="146"/>
  </cols>
  <sheetData>
    <row r="1" spans="1:105" ht="21" customHeight="1" x14ac:dyDescent="0.3">
      <c r="A1" s="522"/>
      <c r="B1" s="442"/>
      <c r="C1" s="442"/>
      <c r="D1" s="442"/>
      <c r="E1" s="523"/>
      <c r="F1" s="522"/>
      <c r="G1" s="522"/>
      <c r="H1" s="522"/>
      <c r="I1" s="524"/>
      <c r="J1" s="523"/>
      <c r="K1" s="523"/>
      <c r="L1" s="523"/>
      <c r="M1" s="523"/>
      <c r="N1" s="523"/>
      <c r="O1" s="523"/>
      <c r="P1" s="523"/>
      <c r="Q1" s="523"/>
      <c r="R1" s="523"/>
      <c r="S1" s="523"/>
      <c r="T1" s="523"/>
      <c r="U1" s="523"/>
      <c r="V1" s="523"/>
      <c r="W1" s="523"/>
      <c r="X1" s="523"/>
      <c r="Y1" s="523"/>
      <c r="Z1" s="525"/>
      <c r="AA1" s="526"/>
      <c r="AB1" s="523"/>
      <c r="AC1" s="523"/>
      <c r="AD1" s="523"/>
      <c r="AE1" s="523"/>
      <c r="AF1" s="523"/>
      <c r="AG1" s="523"/>
      <c r="AH1" s="523"/>
      <c r="AI1" s="523"/>
      <c r="AJ1" s="523"/>
      <c r="AK1" s="523"/>
      <c r="AL1" s="523"/>
      <c r="AM1" s="523"/>
      <c r="AN1" s="52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c r="BM1" s="443"/>
      <c r="BN1" s="443"/>
      <c r="BO1" s="443"/>
      <c r="BP1" s="443"/>
      <c r="BQ1" s="523"/>
      <c r="BR1" s="523"/>
      <c r="BS1" s="523"/>
      <c r="BT1" s="523"/>
      <c r="BU1" s="523"/>
      <c r="BV1" s="523"/>
      <c r="BW1" s="523"/>
      <c r="BX1" s="523"/>
      <c r="BY1" s="523"/>
      <c r="BZ1" s="523"/>
      <c r="CA1" s="523"/>
    </row>
    <row r="2" spans="1:105" ht="21" customHeight="1" x14ac:dyDescent="0.3">
      <c r="A2" s="447" t="s">
        <v>129</v>
      </c>
      <c r="B2" s="448"/>
      <c r="C2" s="448"/>
      <c r="D2" s="448"/>
      <c r="E2" s="448"/>
      <c r="F2" s="448"/>
      <c r="G2" s="448"/>
      <c r="H2" s="448"/>
      <c r="I2" s="449"/>
      <c r="J2" s="447" t="s">
        <v>130</v>
      </c>
      <c r="K2" s="448"/>
      <c r="L2" s="448"/>
      <c r="M2" s="449"/>
      <c r="N2" s="527" t="s">
        <v>131</v>
      </c>
      <c r="O2" s="528"/>
      <c r="P2" s="528"/>
      <c r="Q2" s="528"/>
      <c r="R2" s="528"/>
      <c r="S2" s="528"/>
      <c r="T2" s="528"/>
      <c r="U2" s="528"/>
      <c r="V2" s="528"/>
      <c r="W2" s="528"/>
      <c r="X2" s="528"/>
      <c r="Y2" s="528"/>
      <c r="Z2" s="528"/>
      <c r="AA2" s="528"/>
      <c r="AB2" s="528"/>
      <c r="AC2" s="528"/>
      <c r="AD2" s="528"/>
      <c r="AE2" s="528"/>
      <c r="AF2" s="528"/>
      <c r="AG2" s="528"/>
      <c r="AH2" s="528"/>
      <c r="AI2" s="529"/>
      <c r="AJ2" s="527" t="s">
        <v>295</v>
      </c>
      <c r="AK2" s="528"/>
      <c r="AL2" s="528"/>
      <c r="AM2" s="529"/>
      <c r="AN2" s="530"/>
      <c r="AO2" s="450" t="s">
        <v>460</v>
      </c>
      <c r="AP2" s="450"/>
      <c r="AQ2" s="450"/>
      <c r="AR2" s="450"/>
      <c r="AS2" s="450" t="s">
        <v>461</v>
      </c>
      <c r="AT2" s="450"/>
      <c r="AU2" s="450"/>
      <c r="AV2" s="450"/>
      <c r="AW2" s="450" t="s">
        <v>462</v>
      </c>
      <c r="AX2" s="450"/>
      <c r="AY2" s="450"/>
      <c r="AZ2" s="450"/>
      <c r="BA2" s="450" t="s">
        <v>463</v>
      </c>
      <c r="BB2" s="450"/>
      <c r="BC2" s="450"/>
      <c r="BD2" s="450"/>
      <c r="BE2" s="451" t="s">
        <v>205</v>
      </c>
      <c r="BF2" s="451"/>
      <c r="BG2" s="451"/>
      <c r="BH2" s="451"/>
      <c r="BI2" s="451"/>
      <c r="BJ2" s="451"/>
      <c r="BK2" s="451"/>
      <c r="BL2" s="451"/>
      <c r="BM2" s="451"/>
      <c r="BN2" s="451"/>
      <c r="BO2" s="451"/>
      <c r="BP2" s="451"/>
      <c r="BQ2" s="452" t="s">
        <v>211</v>
      </c>
      <c r="BR2" s="452"/>
      <c r="BS2" s="452"/>
      <c r="BT2" s="452"/>
      <c r="BU2" s="453" t="s">
        <v>279</v>
      </c>
      <c r="BV2" s="453"/>
      <c r="BW2" s="453"/>
      <c r="BX2" s="454" t="s">
        <v>448</v>
      </c>
      <c r="BY2" s="455"/>
      <c r="BZ2" s="455"/>
      <c r="CA2" s="456"/>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row>
    <row r="3" spans="1:105" s="157" customFormat="1" ht="21" customHeight="1" x14ac:dyDescent="0.3">
      <c r="A3" s="531" t="s">
        <v>0</v>
      </c>
      <c r="B3" s="459" t="s">
        <v>184</v>
      </c>
      <c r="C3" s="459" t="s">
        <v>185</v>
      </c>
      <c r="D3" s="459" t="s">
        <v>186</v>
      </c>
      <c r="E3" s="532" t="s">
        <v>1</v>
      </c>
      <c r="F3" s="532" t="s">
        <v>2</v>
      </c>
      <c r="G3" s="459" t="s">
        <v>3</v>
      </c>
      <c r="H3" s="459" t="s">
        <v>38</v>
      </c>
      <c r="I3" s="459" t="s">
        <v>44</v>
      </c>
      <c r="J3" s="459" t="s">
        <v>4</v>
      </c>
      <c r="K3" s="459" t="s">
        <v>2</v>
      </c>
      <c r="L3" s="459" t="s">
        <v>268</v>
      </c>
      <c r="M3" s="533" t="s">
        <v>42</v>
      </c>
      <c r="N3" s="534" t="s">
        <v>11</v>
      </c>
      <c r="O3" s="535" t="s">
        <v>151</v>
      </c>
      <c r="P3" s="535" t="s">
        <v>32</v>
      </c>
      <c r="Q3" s="535" t="s">
        <v>274</v>
      </c>
      <c r="R3" s="536" t="s">
        <v>32</v>
      </c>
      <c r="S3" s="535" t="s">
        <v>32</v>
      </c>
      <c r="T3" s="535" t="s">
        <v>275</v>
      </c>
      <c r="U3" s="535" t="s">
        <v>276</v>
      </c>
      <c r="V3" s="535" t="s">
        <v>277</v>
      </c>
      <c r="W3" s="535" t="s">
        <v>278</v>
      </c>
      <c r="X3" s="535" t="s">
        <v>269</v>
      </c>
      <c r="Y3" s="535" t="s">
        <v>282</v>
      </c>
      <c r="Z3" s="535" t="s">
        <v>283</v>
      </c>
      <c r="AA3" s="535" t="s">
        <v>270</v>
      </c>
      <c r="AB3" s="535" t="s">
        <v>271</v>
      </c>
      <c r="AC3" s="535" t="s">
        <v>286</v>
      </c>
      <c r="AD3" s="537" t="s">
        <v>287</v>
      </c>
      <c r="AE3" s="538"/>
      <c r="AF3" s="535" t="s">
        <v>288</v>
      </c>
      <c r="AG3" s="535" t="s">
        <v>289</v>
      </c>
      <c r="AH3" s="535" t="s">
        <v>272</v>
      </c>
      <c r="AI3" s="535" t="s">
        <v>292</v>
      </c>
      <c r="AJ3" s="535" t="s">
        <v>4</v>
      </c>
      <c r="AK3" s="535" t="s">
        <v>2</v>
      </c>
      <c r="AL3" s="535" t="s">
        <v>268</v>
      </c>
      <c r="AM3" s="536" t="s">
        <v>294</v>
      </c>
      <c r="AN3" s="535" t="s">
        <v>296</v>
      </c>
      <c r="AO3" s="463" t="s">
        <v>206</v>
      </c>
      <c r="AP3" s="463" t="s">
        <v>33</v>
      </c>
      <c r="AQ3" s="463" t="s">
        <v>24</v>
      </c>
      <c r="AR3" s="463" t="s">
        <v>204</v>
      </c>
      <c r="AS3" s="463" t="s">
        <v>206</v>
      </c>
      <c r="AT3" s="463" t="s">
        <v>33</v>
      </c>
      <c r="AU3" s="463" t="s">
        <v>24</v>
      </c>
      <c r="AV3" s="463" t="s">
        <v>204</v>
      </c>
      <c r="AW3" s="463" t="s">
        <v>206</v>
      </c>
      <c r="AX3" s="463" t="s">
        <v>33</v>
      </c>
      <c r="AY3" s="463" t="s">
        <v>24</v>
      </c>
      <c r="AZ3" s="463" t="s">
        <v>204</v>
      </c>
      <c r="BA3" s="463" t="s">
        <v>206</v>
      </c>
      <c r="BB3" s="463" t="s">
        <v>33</v>
      </c>
      <c r="BC3" s="463" t="s">
        <v>24</v>
      </c>
      <c r="BD3" s="463" t="s">
        <v>204</v>
      </c>
      <c r="BE3" s="467" t="s">
        <v>207</v>
      </c>
      <c r="BF3" s="467" t="s">
        <v>32</v>
      </c>
      <c r="BG3" s="467" t="s">
        <v>208</v>
      </c>
      <c r="BH3" s="467" t="s">
        <v>34</v>
      </c>
      <c r="BI3" s="467" t="s">
        <v>456</v>
      </c>
      <c r="BJ3" s="467" t="s">
        <v>34</v>
      </c>
      <c r="BK3" s="468" t="s">
        <v>457</v>
      </c>
      <c r="BL3" s="467" t="s">
        <v>34</v>
      </c>
      <c r="BM3" s="467" t="s">
        <v>458</v>
      </c>
      <c r="BN3" s="467" t="s">
        <v>34</v>
      </c>
      <c r="BO3" s="468" t="s">
        <v>459</v>
      </c>
      <c r="BP3" s="467" t="s">
        <v>35</v>
      </c>
      <c r="BQ3" s="539" t="s">
        <v>213</v>
      </c>
      <c r="BR3" s="539" t="s">
        <v>212</v>
      </c>
      <c r="BS3" s="539" t="s">
        <v>214</v>
      </c>
      <c r="BT3" s="539" t="s">
        <v>33</v>
      </c>
      <c r="BU3" s="470" t="s">
        <v>34</v>
      </c>
      <c r="BV3" s="470" t="s">
        <v>280</v>
      </c>
      <c r="BW3" s="470" t="s">
        <v>281</v>
      </c>
      <c r="BX3" s="471" t="s">
        <v>449</v>
      </c>
      <c r="BY3" s="471" t="s">
        <v>450</v>
      </c>
      <c r="BZ3" s="471" t="s">
        <v>452</v>
      </c>
      <c r="CA3" s="471" t="s">
        <v>451</v>
      </c>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row>
    <row r="4" spans="1:105" s="159" customFormat="1" ht="21" customHeight="1" thickBot="1" x14ac:dyDescent="0.3">
      <c r="A4" s="531"/>
      <c r="B4" s="459"/>
      <c r="C4" s="459"/>
      <c r="D4" s="459"/>
      <c r="E4" s="532"/>
      <c r="F4" s="532"/>
      <c r="G4" s="459"/>
      <c r="H4" s="459"/>
      <c r="I4" s="459"/>
      <c r="J4" s="459"/>
      <c r="K4" s="459"/>
      <c r="L4" s="459"/>
      <c r="M4" s="540"/>
      <c r="N4" s="534"/>
      <c r="O4" s="535"/>
      <c r="P4" s="535"/>
      <c r="Q4" s="535"/>
      <c r="R4" s="541"/>
      <c r="S4" s="535" t="s">
        <v>32</v>
      </c>
      <c r="T4" s="535"/>
      <c r="U4" s="535"/>
      <c r="V4" s="535"/>
      <c r="W4" s="535"/>
      <c r="X4" s="535" t="s">
        <v>269</v>
      </c>
      <c r="Y4" s="535"/>
      <c r="Z4" s="535" t="s">
        <v>269</v>
      </c>
      <c r="AA4" s="535"/>
      <c r="AB4" s="535" t="s">
        <v>271</v>
      </c>
      <c r="AC4" s="535"/>
      <c r="AD4" s="542"/>
      <c r="AE4" s="543"/>
      <c r="AF4" s="535"/>
      <c r="AG4" s="535"/>
      <c r="AH4" s="535"/>
      <c r="AI4" s="535"/>
      <c r="AJ4" s="535"/>
      <c r="AK4" s="535"/>
      <c r="AL4" s="535"/>
      <c r="AM4" s="541"/>
      <c r="AN4" s="535"/>
      <c r="AO4" s="463"/>
      <c r="AP4" s="463"/>
      <c r="AQ4" s="463"/>
      <c r="AR4" s="463"/>
      <c r="AS4" s="463"/>
      <c r="AT4" s="463"/>
      <c r="AU4" s="463"/>
      <c r="AV4" s="463"/>
      <c r="AW4" s="463"/>
      <c r="AX4" s="463"/>
      <c r="AY4" s="463"/>
      <c r="AZ4" s="463"/>
      <c r="BA4" s="463"/>
      <c r="BB4" s="463"/>
      <c r="BC4" s="463"/>
      <c r="BD4" s="463"/>
      <c r="BE4" s="467"/>
      <c r="BF4" s="467"/>
      <c r="BG4" s="467"/>
      <c r="BH4" s="467"/>
      <c r="BI4" s="467"/>
      <c r="BJ4" s="467"/>
      <c r="BK4" s="475"/>
      <c r="BL4" s="467"/>
      <c r="BM4" s="467"/>
      <c r="BN4" s="467"/>
      <c r="BO4" s="475"/>
      <c r="BP4" s="467"/>
      <c r="BQ4" s="539"/>
      <c r="BR4" s="539"/>
      <c r="BS4" s="539"/>
      <c r="BT4" s="539"/>
      <c r="BU4" s="470"/>
      <c r="BV4" s="470"/>
      <c r="BW4" s="470"/>
      <c r="BX4" s="471"/>
      <c r="BY4" s="471"/>
      <c r="BZ4" s="471"/>
      <c r="CA4" s="471"/>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row>
    <row r="5" spans="1:105" s="150" customFormat="1" ht="135.75" customHeight="1" thickTop="1" thickBot="1" x14ac:dyDescent="0.3">
      <c r="A5" s="476">
        <v>1</v>
      </c>
      <c r="B5" s="477" t="s">
        <v>225</v>
      </c>
      <c r="C5" s="477" t="s">
        <v>237</v>
      </c>
      <c r="D5" s="477" t="s">
        <v>524</v>
      </c>
      <c r="E5" s="499" t="s">
        <v>515</v>
      </c>
      <c r="F5" s="477" t="s">
        <v>124</v>
      </c>
      <c r="G5" s="477" t="s">
        <v>540</v>
      </c>
      <c r="H5" s="477" t="s">
        <v>541</v>
      </c>
      <c r="I5" s="477" t="s">
        <v>119</v>
      </c>
      <c r="J5" s="476">
        <v>1</v>
      </c>
      <c r="K5" s="476">
        <v>4</v>
      </c>
      <c r="L5" s="476">
        <f>+(J5*K5)*4</f>
        <v>16</v>
      </c>
      <c r="M5" s="544" t="str">
        <f>IF(OR(AND(J5=3,K5=4),AND(J5=2,K5=5),AND(J5=2,K5=5),AND(L5=20),AND(L5&gt;=52,L5&lt;=100)),"ZONA RIESGO EXTREMA",IF(OR(AND(J5=5,K5=2),AND(J5=4,K5=3),AND(J5=1,K5=4),AND(L5=16),AND(L5&gt;=28,L5&lt;=48)),"ZONA RIESGO ALTA",IF(OR(AND(J5=1,K5=3),AND(J5=4,K5=1),AND(L5=24)),"ZONA RIESGO MODERADA",IF(AND(L5&gt;=4,L5&lt;=16),"ZONA RIESGO BAJA"))))</f>
        <v>ZONA RIESGO ALTA</v>
      </c>
      <c r="N5" s="485">
        <v>1</v>
      </c>
      <c r="O5" s="502" t="s">
        <v>542</v>
      </c>
      <c r="P5" s="502" t="s">
        <v>581</v>
      </c>
      <c r="Q5" s="545">
        <v>15</v>
      </c>
      <c r="R5" s="545">
        <v>15</v>
      </c>
      <c r="S5" s="545">
        <v>15</v>
      </c>
      <c r="T5" s="545">
        <v>15</v>
      </c>
      <c r="U5" s="545">
        <v>15</v>
      </c>
      <c r="V5" s="545">
        <v>15</v>
      </c>
      <c r="W5" s="545">
        <v>10</v>
      </c>
      <c r="X5" s="545">
        <f>SUM(Q5:W5)</f>
        <v>100</v>
      </c>
      <c r="Y5" s="546" t="str">
        <f t="shared" ref="Y5:Y64" si="0">IF(AND(X5&gt;=86,X5&lt;=95),"MODERADO",IF(AND(X5&gt;=96), "FUERTE",IF(AND(X5&lt;=85), "DEBIL")))</f>
        <v>FUERTE</v>
      </c>
      <c r="Z5" s="547" t="s">
        <v>273</v>
      </c>
      <c r="AA5" s="548" t="str">
        <f>IFERROR((_xlfn.IFS(AND(Y5="FUERTE",Z5="FUERTE"),"FUERTE",AND(Y5="FUERTE",Z5="MODERADO"),"MODERADO",AND(Y5="FUERTE",Z5="DEBIL"),"DEBIL",AND(Y5="MODERADO",Z5="FUERTE"),"MODERADO",AND(Y5="MODERADO",Z5="MODERADO"),"MODERADO",AND(Y5="MODERADO",Z5="DEBIL"),"DEBIL",AND(Y5="DEBIL",Z5="FUERTE"),"DEBIL",AND(Y5="DEBIL",Z5="MODERADO"),"DEBIL",AND(Y5="DEBIL",Z5="DEBIL"),"DEBIL")),"")</f>
        <v>FUERTE</v>
      </c>
      <c r="AB5" s="545" t="str">
        <f>IF(AND(AA5="FUERTE"),"NO", "SI")</f>
        <v>NO</v>
      </c>
      <c r="AC5" s="545"/>
      <c r="AD5" s="549">
        <f>IF(AND(X5&gt;0,SUM(X6:X10)=0),X5,IF(AND(SUM(X5:X6)&gt;0,SUM(X7:X10)=0),AVERAGE(X5:X6),IF(AND(SUM(X5:X7)&gt;0,SUM(X8:X10)=0),AVERAGE(X5:X7),IF(AND(SUM(X5:X8)&gt;0,SUM(X9:X10)=0),AVERAGE(X5:X8),IF(AND(SUM(X5:X9)&gt;0,X10=0),AVERAGE(X5:X9),AVERAGE(X5:X10))))))</f>
        <v>100</v>
      </c>
      <c r="AE5" s="549" t="str">
        <f>IF(AND(AD5&gt;=50,AD5&lt;=99),"MODERADO",IF(AND(AD5=100), "FUERTE",IF(AND(AD5&lt;50), "DEBIL")))</f>
        <v>FUERTE</v>
      </c>
      <c r="AF5" s="550" t="s">
        <v>290</v>
      </c>
      <c r="AG5" s="550" t="s">
        <v>290</v>
      </c>
      <c r="AH5" s="551">
        <f>IFERROR(_xlfn.IFS(AND(AE5="MODERADO",AF5="Directamente"),1,AND(AE5="FUERTE",AF5="Directamente"),2),"0")</f>
        <v>2</v>
      </c>
      <c r="AI5" s="551">
        <f>IFERROR(_xlfn.IFS(AND(AE5="MODERADO",AG5="Directamente"),1,AND(AE5="FUERTE",AG5="Directamente"),2,AND(AE5="FUERTE",AG5="Indirectamente"),1),"0")</f>
        <v>2</v>
      </c>
      <c r="AJ5" s="552">
        <v>1</v>
      </c>
      <c r="AK5" s="552">
        <v>3</v>
      </c>
      <c r="AL5" s="476">
        <f>+(AJ5*AK5)*4</f>
        <v>12</v>
      </c>
      <c r="AM5" s="544" t="str">
        <f>IF(OR(AND(AJ5=3,AK5=4),AND(AJ5=2,AK5=5),AND(AJ5=2,AK5=5),AND(AL5=20),AND(AL5&gt;=52,AL5&lt;=100)),"ZONA RIESGO EXTREMA",IF(OR(AND(AJ5=5,AK5=2),AND(AJ5=4,AK5=3),AND(AJ5=1,AK5=4),AND(AL5=16),AND(AL5&gt;=28,AL5&lt;=48)),"ZONA RIESGO ALTA",IF(OR(AND(AJ5=1,AK5=3),AND(AJ5=4,AK5=1),AND(AL5=24)),"ZONA RIESGO MODERADA",IF(AND(AL5&gt;=4,AL5&lt;=16),"ZONA RIESGO BAJA"))))</f>
        <v>ZONA RIESGO MODERADA</v>
      </c>
      <c r="AN5" s="553" t="s">
        <v>28</v>
      </c>
      <c r="AO5" s="174"/>
      <c r="AP5" s="174"/>
      <c r="AQ5" s="115"/>
      <c r="AR5" s="115"/>
      <c r="AS5" s="492"/>
      <c r="AT5" s="492"/>
      <c r="AU5" s="493"/>
      <c r="AV5" s="493"/>
      <c r="AW5" s="492"/>
      <c r="AX5" s="492"/>
      <c r="AY5" s="493"/>
      <c r="AZ5" s="493"/>
      <c r="BA5" s="492"/>
      <c r="BB5" s="492"/>
      <c r="BC5" s="493"/>
      <c r="BD5" s="493"/>
      <c r="BE5" s="502" t="s">
        <v>543</v>
      </c>
      <c r="BF5" s="492" t="s">
        <v>544</v>
      </c>
      <c r="BG5" s="493">
        <v>46022</v>
      </c>
      <c r="BH5" s="115"/>
      <c r="BI5" s="174"/>
      <c r="BJ5" s="493"/>
      <c r="BK5" s="492"/>
      <c r="BL5" s="493"/>
      <c r="BM5" s="492"/>
      <c r="BN5" s="493"/>
      <c r="BO5" s="492"/>
      <c r="BP5" s="175"/>
      <c r="BQ5" s="503" t="s">
        <v>545</v>
      </c>
      <c r="BR5" s="492"/>
      <c r="BS5" s="492"/>
      <c r="BT5" s="492"/>
      <c r="BU5" s="493"/>
      <c r="BV5" s="492"/>
      <c r="BW5" s="492"/>
      <c r="BX5" s="493"/>
      <c r="BY5" s="492"/>
      <c r="BZ5" s="485"/>
      <c r="CA5" s="492"/>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ht="21" customHeight="1" thickTop="1" thickBot="1" x14ac:dyDescent="0.35">
      <c r="A6" s="476"/>
      <c r="B6" s="477"/>
      <c r="C6" s="477"/>
      <c r="D6" s="477"/>
      <c r="E6" s="499"/>
      <c r="F6" s="477"/>
      <c r="G6" s="477"/>
      <c r="H6" s="477"/>
      <c r="I6" s="477"/>
      <c r="J6" s="476"/>
      <c r="K6" s="476"/>
      <c r="L6" s="476"/>
      <c r="M6" s="554"/>
      <c r="N6" s="485">
        <v>2</v>
      </c>
      <c r="O6" s="504"/>
      <c r="P6" s="504"/>
      <c r="Q6" s="545"/>
      <c r="R6" s="545"/>
      <c r="S6" s="545"/>
      <c r="T6" s="545"/>
      <c r="U6" s="545"/>
      <c r="V6" s="545"/>
      <c r="W6" s="545"/>
      <c r="X6" s="545">
        <f t="shared" ref="X6:X64" si="1">SUM(Q6:W6)</f>
        <v>0</v>
      </c>
      <c r="Y6" s="546" t="str">
        <f t="shared" si="0"/>
        <v>DEBIL</v>
      </c>
      <c r="Z6" s="547"/>
      <c r="AA6" s="548"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
      </c>
      <c r="AB6" s="545" t="str">
        <f t="shared" ref="AB6:AB64" si="3">IF(AND(AA6="FUERTE"),"NO", "SI")</f>
        <v>SI</v>
      </c>
      <c r="AC6" s="545"/>
      <c r="AD6" s="549"/>
      <c r="AE6" s="549"/>
      <c r="AF6" s="550"/>
      <c r="AG6" s="550"/>
      <c r="AH6" s="551"/>
      <c r="AI6" s="551"/>
      <c r="AJ6" s="552"/>
      <c r="AK6" s="552"/>
      <c r="AL6" s="476"/>
      <c r="AM6" s="554"/>
      <c r="AN6" s="555"/>
      <c r="AO6" s="492"/>
      <c r="AP6" s="492"/>
      <c r="AQ6" s="493"/>
      <c r="AR6" s="493"/>
      <c r="AS6" s="492"/>
      <c r="AT6" s="492"/>
      <c r="AU6" s="493"/>
      <c r="AV6" s="493"/>
      <c r="AW6" s="492"/>
      <c r="AX6" s="492"/>
      <c r="AY6" s="493"/>
      <c r="AZ6" s="493"/>
      <c r="BA6" s="492"/>
      <c r="BB6" s="492"/>
      <c r="BC6" s="493"/>
      <c r="BD6" s="493"/>
      <c r="BE6" s="492"/>
      <c r="BF6" s="485"/>
      <c r="BG6" s="493"/>
      <c r="BH6" s="493"/>
      <c r="BI6" s="492"/>
      <c r="BJ6" s="493"/>
      <c r="BK6" s="492"/>
      <c r="BL6" s="493"/>
      <c r="BM6" s="492"/>
      <c r="BN6" s="493"/>
      <c r="BO6" s="492"/>
      <c r="BP6" s="485"/>
      <c r="BQ6" s="493"/>
      <c r="BR6" s="492"/>
      <c r="BS6" s="492"/>
      <c r="BT6" s="492"/>
      <c r="BU6" s="493"/>
      <c r="BV6" s="492"/>
      <c r="BW6" s="492"/>
      <c r="BX6" s="493"/>
      <c r="BY6" s="492"/>
      <c r="BZ6" s="485"/>
      <c r="CA6" s="492"/>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row>
    <row r="7" spans="1:105" ht="21" customHeight="1" thickTop="1" thickBot="1" x14ac:dyDescent="0.35">
      <c r="A7" s="476"/>
      <c r="B7" s="477"/>
      <c r="C7" s="477"/>
      <c r="D7" s="477"/>
      <c r="E7" s="499"/>
      <c r="F7" s="477"/>
      <c r="G7" s="477"/>
      <c r="H7" s="477"/>
      <c r="I7" s="477"/>
      <c r="J7" s="476"/>
      <c r="K7" s="476"/>
      <c r="L7" s="476"/>
      <c r="M7" s="554"/>
      <c r="N7" s="485">
        <v>3</v>
      </c>
      <c r="O7" s="556"/>
      <c r="P7" s="556"/>
      <c r="Q7" s="545"/>
      <c r="R7" s="545"/>
      <c r="S7" s="545"/>
      <c r="T7" s="545"/>
      <c r="U7" s="545"/>
      <c r="V7" s="545"/>
      <c r="W7" s="545"/>
      <c r="X7" s="545">
        <f t="shared" si="1"/>
        <v>0</v>
      </c>
      <c r="Y7" s="546" t="str">
        <f t="shared" si="0"/>
        <v>DEBIL</v>
      </c>
      <c r="Z7" s="547"/>
      <c r="AA7" s="548" t="str">
        <f t="shared" si="2"/>
        <v/>
      </c>
      <c r="AB7" s="545" t="str">
        <f t="shared" si="3"/>
        <v>SI</v>
      </c>
      <c r="AC7" s="545"/>
      <c r="AD7" s="549"/>
      <c r="AE7" s="549"/>
      <c r="AF7" s="550"/>
      <c r="AG7" s="550"/>
      <c r="AH7" s="551"/>
      <c r="AI7" s="551"/>
      <c r="AJ7" s="552"/>
      <c r="AK7" s="552"/>
      <c r="AL7" s="476"/>
      <c r="AM7" s="554"/>
      <c r="AN7" s="555"/>
      <c r="AO7" s="492"/>
      <c r="AP7" s="492"/>
      <c r="AQ7" s="493"/>
      <c r="AR7" s="493"/>
      <c r="AS7" s="492"/>
      <c r="AT7" s="492"/>
      <c r="AU7" s="493"/>
      <c r="AV7" s="493"/>
      <c r="AW7" s="492"/>
      <c r="AX7" s="492"/>
      <c r="AY7" s="493"/>
      <c r="AZ7" s="493"/>
      <c r="BA7" s="492"/>
      <c r="BB7" s="492"/>
      <c r="BC7" s="493"/>
      <c r="BD7" s="493"/>
      <c r="BE7" s="492"/>
      <c r="BF7" s="485"/>
      <c r="BG7" s="493"/>
      <c r="BH7" s="493"/>
      <c r="BI7" s="492"/>
      <c r="BJ7" s="493"/>
      <c r="BK7" s="492"/>
      <c r="BL7" s="493"/>
      <c r="BM7" s="492"/>
      <c r="BN7" s="493"/>
      <c r="BO7" s="492"/>
      <c r="BP7" s="485"/>
      <c r="BQ7" s="493"/>
      <c r="BR7" s="492"/>
      <c r="BS7" s="492"/>
      <c r="BT7" s="492"/>
      <c r="BU7" s="493"/>
      <c r="BV7" s="492"/>
      <c r="BW7" s="492"/>
      <c r="BX7" s="493"/>
      <c r="BY7" s="492"/>
      <c r="BZ7" s="485"/>
      <c r="CA7" s="492"/>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row>
    <row r="8" spans="1:105" ht="21" customHeight="1" thickTop="1" thickBot="1" x14ac:dyDescent="0.35">
      <c r="A8" s="476"/>
      <c r="B8" s="477"/>
      <c r="C8" s="477"/>
      <c r="D8" s="477"/>
      <c r="E8" s="499"/>
      <c r="F8" s="477"/>
      <c r="G8" s="477"/>
      <c r="H8" s="477"/>
      <c r="I8" s="477"/>
      <c r="J8" s="476"/>
      <c r="K8" s="476"/>
      <c r="L8" s="476"/>
      <c r="M8" s="554"/>
      <c r="N8" s="485">
        <v>4</v>
      </c>
      <c r="O8" s="504"/>
      <c r="P8" s="504"/>
      <c r="Q8" s="545"/>
      <c r="R8" s="545"/>
      <c r="S8" s="545"/>
      <c r="T8" s="545"/>
      <c r="U8" s="545"/>
      <c r="V8" s="545"/>
      <c r="W8" s="545"/>
      <c r="X8" s="545">
        <f t="shared" si="1"/>
        <v>0</v>
      </c>
      <c r="Y8" s="546" t="str">
        <f t="shared" si="0"/>
        <v>DEBIL</v>
      </c>
      <c r="Z8" s="547"/>
      <c r="AA8" s="548" t="str">
        <f t="shared" si="2"/>
        <v/>
      </c>
      <c r="AB8" s="545" t="str">
        <f t="shared" si="3"/>
        <v>SI</v>
      </c>
      <c r="AC8" s="545"/>
      <c r="AD8" s="549"/>
      <c r="AE8" s="549"/>
      <c r="AF8" s="550"/>
      <c r="AG8" s="550"/>
      <c r="AH8" s="551"/>
      <c r="AI8" s="551"/>
      <c r="AJ8" s="552"/>
      <c r="AK8" s="552"/>
      <c r="AL8" s="476"/>
      <c r="AM8" s="554"/>
      <c r="AN8" s="555"/>
      <c r="AO8" s="492"/>
      <c r="AP8" s="492"/>
      <c r="AQ8" s="493"/>
      <c r="AR8" s="493"/>
      <c r="AS8" s="492"/>
      <c r="AT8" s="492"/>
      <c r="AU8" s="493"/>
      <c r="AV8" s="493"/>
      <c r="AW8" s="492"/>
      <c r="AX8" s="492"/>
      <c r="AY8" s="493"/>
      <c r="AZ8" s="493"/>
      <c r="BA8" s="492"/>
      <c r="BB8" s="492"/>
      <c r="BC8" s="493"/>
      <c r="BD8" s="493"/>
      <c r="BE8" s="492"/>
      <c r="BF8" s="485"/>
      <c r="BG8" s="493"/>
      <c r="BH8" s="493"/>
      <c r="BI8" s="492"/>
      <c r="BJ8" s="493"/>
      <c r="BK8" s="492"/>
      <c r="BL8" s="493"/>
      <c r="BM8" s="492"/>
      <c r="BN8" s="493"/>
      <c r="BO8" s="492"/>
      <c r="BP8" s="485"/>
      <c r="BQ8" s="493"/>
      <c r="BR8" s="492"/>
      <c r="BS8" s="492"/>
      <c r="BT8" s="492"/>
      <c r="BU8" s="493"/>
      <c r="BV8" s="492"/>
      <c r="BW8" s="492"/>
      <c r="BX8" s="493"/>
      <c r="BY8" s="492"/>
      <c r="BZ8" s="485"/>
      <c r="CA8" s="492"/>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row>
    <row r="9" spans="1:105" ht="21" customHeight="1" thickTop="1" thickBot="1" x14ac:dyDescent="0.35">
      <c r="A9" s="476"/>
      <c r="B9" s="477"/>
      <c r="C9" s="477"/>
      <c r="D9" s="477"/>
      <c r="E9" s="499"/>
      <c r="F9" s="477"/>
      <c r="G9" s="477"/>
      <c r="H9" s="477"/>
      <c r="I9" s="477"/>
      <c r="J9" s="476"/>
      <c r="K9" s="476"/>
      <c r="L9" s="476"/>
      <c r="M9" s="554"/>
      <c r="N9" s="485">
        <v>5</v>
      </c>
      <c r="O9" s="504"/>
      <c r="P9" s="504"/>
      <c r="Q9" s="545"/>
      <c r="R9" s="545"/>
      <c r="S9" s="545"/>
      <c r="T9" s="545"/>
      <c r="U9" s="545"/>
      <c r="V9" s="545"/>
      <c r="W9" s="545"/>
      <c r="X9" s="545">
        <f t="shared" si="1"/>
        <v>0</v>
      </c>
      <c r="Y9" s="546" t="str">
        <f t="shared" si="0"/>
        <v>DEBIL</v>
      </c>
      <c r="Z9" s="547"/>
      <c r="AA9" s="548" t="str">
        <f t="shared" si="2"/>
        <v/>
      </c>
      <c r="AB9" s="545" t="str">
        <f t="shared" si="3"/>
        <v>SI</v>
      </c>
      <c r="AC9" s="545"/>
      <c r="AD9" s="549"/>
      <c r="AE9" s="549"/>
      <c r="AF9" s="550"/>
      <c r="AG9" s="550"/>
      <c r="AH9" s="551"/>
      <c r="AI9" s="551"/>
      <c r="AJ9" s="552"/>
      <c r="AK9" s="552"/>
      <c r="AL9" s="476"/>
      <c r="AM9" s="554"/>
      <c r="AN9" s="555"/>
      <c r="AO9" s="492"/>
      <c r="AP9" s="492"/>
      <c r="AQ9" s="493"/>
      <c r="AR9" s="493"/>
      <c r="AS9" s="492"/>
      <c r="AT9" s="492"/>
      <c r="AU9" s="493"/>
      <c r="AV9" s="493"/>
      <c r="AW9" s="492"/>
      <c r="AX9" s="492"/>
      <c r="AY9" s="493"/>
      <c r="AZ9" s="493"/>
      <c r="BA9" s="492"/>
      <c r="BB9" s="492"/>
      <c r="BC9" s="493"/>
      <c r="BD9" s="493"/>
      <c r="BE9" s="492"/>
      <c r="BF9" s="485"/>
      <c r="BG9" s="493"/>
      <c r="BH9" s="493"/>
      <c r="BI9" s="492"/>
      <c r="BJ9" s="493"/>
      <c r="BK9" s="492"/>
      <c r="BL9" s="493"/>
      <c r="BM9" s="492"/>
      <c r="BN9" s="493"/>
      <c r="BO9" s="492"/>
      <c r="BP9" s="485"/>
      <c r="BQ9" s="493"/>
      <c r="BR9" s="492"/>
      <c r="BS9" s="492"/>
      <c r="BT9" s="492"/>
      <c r="BU9" s="493"/>
      <c r="BV9" s="492"/>
      <c r="BW9" s="492"/>
      <c r="BX9" s="493"/>
      <c r="BY9" s="492"/>
      <c r="BZ9" s="485"/>
      <c r="CA9" s="492"/>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row>
    <row r="10" spans="1:105" ht="21" customHeight="1" thickTop="1" thickBot="1" x14ac:dyDescent="0.35">
      <c r="A10" s="476"/>
      <c r="B10" s="477"/>
      <c r="C10" s="477"/>
      <c r="D10" s="477"/>
      <c r="E10" s="499"/>
      <c r="F10" s="477"/>
      <c r="G10" s="477"/>
      <c r="H10" s="477"/>
      <c r="I10" s="477"/>
      <c r="J10" s="476"/>
      <c r="K10" s="476"/>
      <c r="L10" s="476"/>
      <c r="M10" s="557"/>
      <c r="N10" s="485">
        <v>6</v>
      </c>
      <c r="O10" s="504"/>
      <c r="P10" s="504"/>
      <c r="Q10" s="545"/>
      <c r="R10" s="545"/>
      <c r="S10" s="545"/>
      <c r="T10" s="545"/>
      <c r="U10" s="545"/>
      <c r="V10" s="545"/>
      <c r="W10" s="545"/>
      <c r="X10" s="545">
        <f t="shared" si="1"/>
        <v>0</v>
      </c>
      <c r="Y10" s="546" t="str">
        <f t="shared" si="0"/>
        <v>DEBIL</v>
      </c>
      <c r="Z10" s="547"/>
      <c r="AA10" s="548" t="str">
        <f t="shared" si="2"/>
        <v/>
      </c>
      <c r="AB10" s="545" t="str">
        <f t="shared" si="3"/>
        <v>SI</v>
      </c>
      <c r="AC10" s="545"/>
      <c r="AD10" s="549"/>
      <c r="AE10" s="549"/>
      <c r="AF10" s="550"/>
      <c r="AG10" s="550"/>
      <c r="AH10" s="551"/>
      <c r="AI10" s="551"/>
      <c r="AJ10" s="552"/>
      <c r="AK10" s="552"/>
      <c r="AL10" s="476"/>
      <c r="AM10" s="557"/>
      <c r="AN10" s="558"/>
      <c r="AO10" s="492"/>
      <c r="AP10" s="492"/>
      <c r="AQ10" s="493"/>
      <c r="AR10" s="493"/>
      <c r="AS10" s="492"/>
      <c r="AT10" s="492"/>
      <c r="AU10" s="493"/>
      <c r="AV10" s="493"/>
      <c r="AW10" s="492"/>
      <c r="AX10" s="492"/>
      <c r="AY10" s="493"/>
      <c r="AZ10" s="493"/>
      <c r="BA10" s="492"/>
      <c r="BB10" s="492"/>
      <c r="BC10" s="493"/>
      <c r="BD10" s="493"/>
      <c r="BE10" s="492"/>
      <c r="BF10" s="485"/>
      <c r="BG10" s="493"/>
      <c r="BH10" s="493"/>
      <c r="BI10" s="492"/>
      <c r="BJ10" s="493"/>
      <c r="BK10" s="492"/>
      <c r="BL10" s="493"/>
      <c r="BM10" s="492"/>
      <c r="BN10" s="493"/>
      <c r="BO10" s="492"/>
      <c r="BP10" s="485"/>
      <c r="BQ10" s="493"/>
      <c r="BR10" s="492"/>
      <c r="BS10" s="492"/>
      <c r="BT10" s="492"/>
      <c r="BU10" s="493"/>
      <c r="BV10" s="492"/>
      <c r="BW10" s="492"/>
      <c r="BX10" s="493"/>
      <c r="BY10" s="492"/>
      <c r="BZ10" s="485"/>
      <c r="CA10" s="492"/>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row>
    <row r="11" spans="1:105" ht="21" customHeight="1" thickTop="1" thickBot="1" x14ac:dyDescent="0.35">
      <c r="A11" s="476">
        <v>2</v>
      </c>
      <c r="B11" s="477"/>
      <c r="C11" s="477"/>
      <c r="D11" s="477"/>
      <c r="E11" s="499"/>
      <c r="F11" s="477"/>
      <c r="G11" s="477"/>
      <c r="H11" s="477"/>
      <c r="I11" s="477"/>
      <c r="J11" s="476"/>
      <c r="K11" s="476"/>
      <c r="L11" s="476">
        <f>+(J11*K11)*4</f>
        <v>0</v>
      </c>
      <c r="M11" s="544" t="b">
        <f>IF(OR(AND(J11=3,K11=4),AND(J11=2,K11=5),AND(J11=2,K11=5),AND(L11=20),AND(L11&gt;=52,L11&lt;=100)),"ZONA RIESGO EXTREMA",IF(OR(AND(J11=5,K11=2),AND(J11=4,K11=3),AND(J11=1,K11=4),AND(L11=16),AND(L11&gt;=28,L11&lt;=48)),"ZONA RIESGO ALTA",IF(OR(AND(J11=1,K11=3),AND(J11=4,K11=1),AND(L11=24)),"ZONA RIESGO MODERADA",IF(AND(L11&gt;=4,L11&lt;=16),"ZONA RIESGO BAJA"))))</f>
        <v>0</v>
      </c>
      <c r="N11" s="485">
        <v>1</v>
      </c>
      <c r="O11" s="504"/>
      <c r="P11" s="504"/>
      <c r="Q11" s="545"/>
      <c r="R11" s="545"/>
      <c r="S11" s="545"/>
      <c r="T11" s="545"/>
      <c r="U11" s="545"/>
      <c r="V11" s="545"/>
      <c r="W11" s="545"/>
      <c r="X11" s="545">
        <f t="shared" si="1"/>
        <v>0</v>
      </c>
      <c r="Y11" s="546" t="str">
        <f t="shared" si="0"/>
        <v>DEBIL</v>
      </c>
      <c r="Z11" s="547"/>
      <c r="AA11" s="548" t="str">
        <f t="shared" si="2"/>
        <v/>
      </c>
      <c r="AB11" s="545" t="str">
        <f t="shared" si="3"/>
        <v>SI</v>
      </c>
      <c r="AC11" s="545"/>
      <c r="AD11" s="549">
        <f>IF(AND(X11&gt;0,SUM(X12:X16)=0),X11,IF(AND(SUM(X11:X12)&gt;0,SUM(X13:X16)=0),AVERAGE(X11:X12),IF(AND(SUM(X11:X13)&gt;0,SUM(X14:X16)=0),AVERAGE(X11:X13),IF(AND(SUM(X11:X14)&gt;0,SUM(X15:X16)=0),AVERAGE(X11:X14),IF(AND(SUM(X11:X15)&gt;0,X16=0),AVERAGE(X11:X15),AVERAGE(X11:X16))))))</f>
        <v>0</v>
      </c>
      <c r="AE11" s="549" t="str">
        <f>IF(AND(AD11&gt;=50,AD11&lt;=99),"MODERADO",IF(AND(AD11=100), "FUERTE",IF(AND(AD11&lt;50), "DEBIL")))</f>
        <v>DEBIL</v>
      </c>
      <c r="AF11" s="550"/>
      <c r="AG11" s="550"/>
      <c r="AH11" s="551" t="str">
        <f>IFERROR(_xlfn.IFS(AND(AE11="MODERADO",AF11="Directamente"),1,AND(AE11="FUERTE",AF11="Directamente"),2),"0")</f>
        <v>0</v>
      </c>
      <c r="AI11" s="551" t="str">
        <f>IFERROR(_xlfn.IFS(AND(AE11="MODERADO",AG11="Directamente"),1,AND(AE11="FUERTE",AG11="Directamente"),2,AND(AE11="FUERTE",AG11="Indirectamente"),1),"0")</f>
        <v>0</v>
      </c>
      <c r="AJ11" s="552"/>
      <c r="AK11" s="552"/>
      <c r="AL11" s="476">
        <f>+(AJ11*AK11)*4</f>
        <v>0</v>
      </c>
      <c r="AM11" s="544" t="b">
        <f>IF(OR(AND(AJ11=3,AK11=4),AND(AJ11=2,AK11=5),AND(AJ11=2,AK11=5),AND(AL11=20),AND(AL11&gt;=52,AL11&lt;=100)),"ZONA RIESGO EXTREMA",IF(OR(AND(AJ11=5,AK11=2),AND(AJ11=4,AK11=3),AND(AJ11=1,AK11=4),AND(AL11=16),AND(AL11&gt;=28,AL11&lt;=48)),"ZONA RIESGO ALTA",IF(OR(AND(AJ11=1,AK11=3),AND(AJ11=4,AK11=1),AND(AL11=24)),"ZONA RIESGO MODERADA",IF(AND(AL11&gt;=4,AL11&lt;=16),"ZONA RIESGO BAJA"))))</f>
        <v>0</v>
      </c>
      <c r="AN11" s="553"/>
      <c r="AO11" s="492"/>
      <c r="AP11" s="492"/>
      <c r="AQ11" s="493"/>
      <c r="AR11" s="493"/>
      <c r="AS11" s="492"/>
      <c r="AT11" s="492"/>
      <c r="AU11" s="493"/>
      <c r="AV11" s="493"/>
      <c r="AW11" s="492"/>
      <c r="AX11" s="492"/>
      <c r="AY11" s="493"/>
      <c r="AZ11" s="493"/>
      <c r="BA11" s="492"/>
      <c r="BB11" s="492"/>
      <c r="BC11" s="493"/>
      <c r="BD11" s="493"/>
      <c r="BE11" s="492"/>
      <c r="BF11" s="485"/>
      <c r="BG11" s="493"/>
      <c r="BH11" s="493"/>
      <c r="BI11" s="492"/>
      <c r="BJ11" s="493"/>
      <c r="BK11" s="492"/>
      <c r="BL11" s="493"/>
      <c r="BM11" s="492"/>
      <c r="BN11" s="493"/>
      <c r="BO11" s="492"/>
      <c r="BP11" s="485"/>
      <c r="BQ11" s="493"/>
      <c r="BR11" s="492"/>
      <c r="BS11" s="492"/>
      <c r="BT11" s="492"/>
      <c r="BU11" s="493"/>
      <c r="BV11" s="492"/>
      <c r="BW11" s="492"/>
      <c r="BX11" s="493"/>
      <c r="BY11" s="492"/>
      <c r="BZ11" s="485"/>
      <c r="CA11" s="492"/>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row>
    <row r="12" spans="1:105" ht="21" customHeight="1" thickTop="1" thickBot="1" x14ac:dyDescent="0.35">
      <c r="A12" s="476"/>
      <c r="B12" s="477"/>
      <c r="C12" s="477"/>
      <c r="D12" s="477"/>
      <c r="E12" s="499"/>
      <c r="F12" s="477"/>
      <c r="G12" s="477"/>
      <c r="H12" s="477"/>
      <c r="I12" s="477"/>
      <c r="J12" s="476"/>
      <c r="K12" s="476"/>
      <c r="L12" s="476"/>
      <c r="M12" s="554"/>
      <c r="N12" s="485">
        <v>2</v>
      </c>
      <c r="O12" s="504"/>
      <c r="P12" s="504"/>
      <c r="Q12" s="545"/>
      <c r="R12" s="545"/>
      <c r="S12" s="545"/>
      <c r="T12" s="545"/>
      <c r="U12" s="545"/>
      <c r="V12" s="545"/>
      <c r="W12" s="545"/>
      <c r="X12" s="545">
        <f t="shared" si="1"/>
        <v>0</v>
      </c>
      <c r="Y12" s="546" t="str">
        <f t="shared" si="0"/>
        <v>DEBIL</v>
      </c>
      <c r="Z12" s="547"/>
      <c r="AA12" s="548" t="str">
        <f t="shared" si="2"/>
        <v/>
      </c>
      <c r="AB12" s="545" t="str">
        <f t="shared" si="3"/>
        <v>SI</v>
      </c>
      <c r="AC12" s="545"/>
      <c r="AD12" s="549"/>
      <c r="AE12" s="549"/>
      <c r="AF12" s="550"/>
      <c r="AG12" s="550"/>
      <c r="AH12" s="551"/>
      <c r="AI12" s="551"/>
      <c r="AJ12" s="552"/>
      <c r="AK12" s="552"/>
      <c r="AL12" s="476"/>
      <c r="AM12" s="554"/>
      <c r="AN12" s="555"/>
      <c r="AO12" s="492"/>
      <c r="AP12" s="492"/>
      <c r="AQ12" s="493"/>
      <c r="AR12" s="493"/>
      <c r="AS12" s="492"/>
      <c r="AT12" s="492"/>
      <c r="AU12" s="493"/>
      <c r="AV12" s="493"/>
      <c r="AW12" s="492"/>
      <c r="AX12" s="492"/>
      <c r="AY12" s="493"/>
      <c r="AZ12" s="493"/>
      <c r="BA12" s="492"/>
      <c r="BB12" s="492"/>
      <c r="BC12" s="493"/>
      <c r="BD12" s="493"/>
      <c r="BE12" s="492"/>
      <c r="BF12" s="485"/>
      <c r="BG12" s="493"/>
      <c r="BH12" s="493"/>
      <c r="BI12" s="492"/>
      <c r="BJ12" s="493"/>
      <c r="BK12" s="492"/>
      <c r="BL12" s="493"/>
      <c r="BM12" s="492"/>
      <c r="BN12" s="493"/>
      <c r="BO12" s="492"/>
      <c r="BP12" s="485"/>
      <c r="BQ12" s="493"/>
      <c r="BR12" s="492"/>
      <c r="BS12" s="492"/>
      <c r="BT12" s="492"/>
      <c r="BU12" s="493"/>
      <c r="BV12" s="492"/>
      <c r="BW12" s="492"/>
      <c r="BX12" s="493"/>
      <c r="BY12" s="492"/>
      <c r="BZ12" s="485"/>
      <c r="CA12" s="492"/>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row>
    <row r="13" spans="1:105" ht="21" customHeight="1" thickTop="1" thickBot="1" x14ac:dyDescent="0.35">
      <c r="A13" s="476"/>
      <c r="B13" s="477"/>
      <c r="C13" s="477"/>
      <c r="D13" s="477"/>
      <c r="E13" s="499"/>
      <c r="F13" s="477"/>
      <c r="G13" s="477"/>
      <c r="H13" s="477"/>
      <c r="I13" s="477"/>
      <c r="J13" s="476"/>
      <c r="K13" s="476"/>
      <c r="L13" s="476"/>
      <c r="M13" s="554"/>
      <c r="N13" s="485">
        <v>3</v>
      </c>
      <c r="O13" s="556"/>
      <c r="P13" s="556"/>
      <c r="Q13" s="545"/>
      <c r="R13" s="545"/>
      <c r="S13" s="545"/>
      <c r="T13" s="545"/>
      <c r="U13" s="545"/>
      <c r="V13" s="545"/>
      <c r="W13" s="545"/>
      <c r="X13" s="545">
        <f t="shared" si="1"/>
        <v>0</v>
      </c>
      <c r="Y13" s="546" t="str">
        <f t="shared" si="0"/>
        <v>DEBIL</v>
      </c>
      <c r="Z13" s="547"/>
      <c r="AA13" s="548" t="str">
        <f t="shared" si="2"/>
        <v/>
      </c>
      <c r="AB13" s="545" t="str">
        <f t="shared" si="3"/>
        <v>SI</v>
      </c>
      <c r="AC13" s="545"/>
      <c r="AD13" s="549"/>
      <c r="AE13" s="549"/>
      <c r="AF13" s="550"/>
      <c r="AG13" s="550"/>
      <c r="AH13" s="551"/>
      <c r="AI13" s="551"/>
      <c r="AJ13" s="552"/>
      <c r="AK13" s="552"/>
      <c r="AL13" s="476"/>
      <c r="AM13" s="554"/>
      <c r="AN13" s="555"/>
      <c r="AO13" s="492"/>
      <c r="AP13" s="492"/>
      <c r="AQ13" s="493"/>
      <c r="AR13" s="493"/>
      <c r="AS13" s="492"/>
      <c r="AT13" s="492"/>
      <c r="AU13" s="493"/>
      <c r="AV13" s="493"/>
      <c r="AW13" s="492"/>
      <c r="AX13" s="492"/>
      <c r="AY13" s="493"/>
      <c r="AZ13" s="493"/>
      <c r="BA13" s="492"/>
      <c r="BB13" s="492"/>
      <c r="BC13" s="493"/>
      <c r="BD13" s="493"/>
      <c r="BE13" s="492"/>
      <c r="BF13" s="485"/>
      <c r="BG13" s="493"/>
      <c r="BH13" s="493"/>
      <c r="BI13" s="492"/>
      <c r="BJ13" s="493"/>
      <c r="BK13" s="492"/>
      <c r="BL13" s="493"/>
      <c r="BM13" s="492"/>
      <c r="BN13" s="493"/>
      <c r="BO13" s="492"/>
      <c r="BP13" s="485"/>
      <c r="BQ13" s="493"/>
      <c r="BR13" s="492"/>
      <c r="BS13" s="492"/>
      <c r="BT13" s="492"/>
      <c r="BU13" s="493"/>
      <c r="BV13" s="492"/>
      <c r="BW13" s="492"/>
      <c r="BX13" s="493"/>
      <c r="BY13" s="492"/>
      <c r="BZ13" s="485"/>
      <c r="CA13" s="492"/>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row>
    <row r="14" spans="1:105" ht="21" customHeight="1" thickTop="1" thickBot="1" x14ac:dyDescent="0.35">
      <c r="A14" s="476"/>
      <c r="B14" s="477"/>
      <c r="C14" s="477"/>
      <c r="D14" s="477"/>
      <c r="E14" s="499"/>
      <c r="F14" s="477"/>
      <c r="G14" s="477"/>
      <c r="H14" s="477"/>
      <c r="I14" s="477"/>
      <c r="J14" s="476"/>
      <c r="K14" s="476"/>
      <c r="L14" s="476"/>
      <c r="M14" s="554"/>
      <c r="N14" s="485">
        <v>4</v>
      </c>
      <c r="O14" s="504"/>
      <c r="P14" s="504"/>
      <c r="Q14" s="545"/>
      <c r="R14" s="545"/>
      <c r="S14" s="545"/>
      <c r="T14" s="545"/>
      <c r="U14" s="545"/>
      <c r="V14" s="545"/>
      <c r="W14" s="545"/>
      <c r="X14" s="545">
        <f t="shared" si="1"/>
        <v>0</v>
      </c>
      <c r="Y14" s="546" t="str">
        <f t="shared" si="0"/>
        <v>DEBIL</v>
      </c>
      <c r="Z14" s="547"/>
      <c r="AA14" s="548" t="str">
        <f t="shared" si="2"/>
        <v/>
      </c>
      <c r="AB14" s="545" t="str">
        <f t="shared" si="3"/>
        <v>SI</v>
      </c>
      <c r="AC14" s="545"/>
      <c r="AD14" s="549"/>
      <c r="AE14" s="549"/>
      <c r="AF14" s="550"/>
      <c r="AG14" s="550"/>
      <c r="AH14" s="551"/>
      <c r="AI14" s="551"/>
      <c r="AJ14" s="552"/>
      <c r="AK14" s="552"/>
      <c r="AL14" s="476"/>
      <c r="AM14" s="554"/>
      <c r="AN14" s="555"/>
      <c r="AO14" s="492"/>
      <c r="AP14" s="492"/>
      <c r="AQ14" s="493"/>
      <c r="AR14" s="493"/>
      <c r="AS14" s="492"/>
      <c r="AT14" s="492"/>
      <c r="AU14" s="493"/>
      <c r="AV14" s="493"/>
      <c r="AW14" s="492"/>
      <c r="AX14" s="492"/>
      <c r="AY14" s="493"/>
      <c r="AZ14" s="493"/>
      <c r="BA14" s="492"/>
      <c r="BB14" s="492"/>
      <c r="BC14" s="493"/>
      <c r="BD14" s="493"/>
      <c r="BE14" s="492"/>
      <c r="BF14" s="485"/>
      <c r="BG14" s="493"/>
      <c r="BH14" s="493"/>
      <c r="BI14" s="492"/>
      <c r="BJ14" s="493"/>
      <c r="BK14" s="492"/>
      <c r="BL14" s="493"/>
      <c r="BM14" s="492"/>
      <c r="BN14" s="493"/>
      <c r="BO14" s="492"/>
      <c r="BP14" s="485"/>
      <c r="BQ14" s="493"/>
      <c r="BR14" s="492"/>
      <c r="BS14" s="492"/>
      <c r="BT14" s="492"/>
      <c r="BU14" s="493"/>
      <c r="BV14" s="492"/>
      <c r="BW14" s="492"/>
      <c r="BX14" s="493"/>
      <c r="BY14" s="492"/>
      <c r="BZ14" s="485"/>
      <c r="CA14" s="492"/>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row>
    <row r="15" spans="1:105" ht="21" customHeight="1" thickTop="1" thickBot="1" x14ac:dyDescent="0.35">
      <c r="A15" s="476"/>
      <c r="B15" s="477"/>
      <c r="C15" s="477"/>
      <c r="D15" s="477"/>
      <c r="E15" s="499"/>
      <c r="F15" s="477"/>
      <c r="G15" s="477"/>
      <c r="H15" s="477"/>
      <c r="I15" s="477"/>
      <c r="J15" s="476"/>
      <c r="K15" s="476"/>
      <c r="L15" s="476"/>
      <c r="M15" s="554"/>
      <c r="N15" s="485">
        <v>5</v>
      </c>
      <c r="O15" s="504"/>
      <c r="P15" s="504"/>
      <c r="Q15" s="545"/>
      <c r="R15" s="545"/>
      <c r="S15" s="545"/>
      <c r="T15" s="545"/>
      <c r="U15" s="545"/>
      <c r="V15" s="545"/>
      <c r="W15" s="545"/>
      <c r="X15" s="545">
        <f t="shared" si="1"/>
        <v>0</v>
      </c>
      <c r="Y15" s="546" t="str">
        <f t="shared" si="0"/>
        <v>DEBIL</v>
      </c>
      <c r="Z15" s="547"/>
      <c r="AA15" s="548" t="str">
        <f t="shared" si="2"/>
        <v/>
      </c>
      <c r="AB15" s="545" t="str">
        <f t="shared" si="3"/>
        <v>SI</v>
      </c>
      <c r="AC15" s="545"/>
      <c r="AD15" s="549"/>
      <c r="AE15" s="549"/>
      <c r="AF15" s="550"/>
      <c r="AG15" s="550"/>
      <c r="AH15" s="551"/>
      <c r="AI15" s="551"/>
      <c r="AJ15" s="552"/>
      <c r="AK15" s="552"/>
      <c r="AL15" s="476"/>
      <c r="AM15" s="554"/>
      <c r="AN15" s="555"/>
      <c r="AO15" s="492"/>
      <c r="AP15" s="492"/>
      <c r="AQ15" s="493"/>
      <c r="AR15" s="493"/>
      <c r="AS15" s="492"/>
      <c r="AT15" s="492"/>
      <c r="AU15" s="493"/>
      <c r="AV15" s="493"/>
      <c r="AW15" s="492"/>
      <c r="AX15" s="492"/>
      <c r="AY15" s="493"/>
      <c r="AZ15" s="493"/>
      <c r="BA15" s="492"/>
      <c r="BB15" s="492"/>
      <c r="BC15" s="493"/>
      <c r="BD15" s="493"/>
      <c r="BE15" s="492"/>
      <c r="BF15" s="485"/>
      <c r="BG15" s="493"/>
      <c r="BH15" s="493"/>
      <c r="BI15" s="492"/>
      <c r="BJ15" s="493"/>
      <c r="BK15" s="492"/>
      <c r="BL15" s="493"/>
      <c r="BM15" s="492"/>
      <c r="BN15" s="493"/>
      <c r="BO15" s="492"/>
      <c r="BP15" s="485"/>
      <c r="BQ15" s="493"/>
      <c r="BR15" s="492"/>
      <c r="BS15" s="492"/>
      <c r="BT15" s="492"/>
      <c r="BU15" s="493"/>
      <c r="BV15" s="492"/>
      <c r="BW15" s="492"/>
      <c r="BX15" s="493"/>
      <c r="BY15" s="492"/>
      <c r="BZ15" s="485"/>
      <c r="CA15" s="492"/>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row>
    <row r="16" spans="1:105" ht="21" customHeight="1" thickTop="1" thickBot="1" x14ac:dyDescent="0.35">
      <c r="A16" s="476"/>
      <c r="B16" s="477"/>
      <c r="C16" s="477"/>
      <c r="D16" s="477"/>
      <c r="E16" s="499"/>
      <c r="F16" s="477"/>
      <c r="G16" s="477"/>
      <c r="H16" s="477"/>
      <c r="I16" s="477"/>
      <c r="J16" s="476"/>
      <c r="K16" s="476"/>
      <c r="L16" s="476"/>
      <c r="M16" s="557"/>
      <c r="N16" s="485">
        <v>6</v>
      </c>
      <c r="O16" s="504"/>
      <c r="P16" s="504"/>
      <c r="Q16" s="545"/>
      <c r="R16" s="545"/>
      <c r="S16" s="545"/>
      <c r="T16" s="545"/>
      <c r="U16" s="545"/>
      <c r="V16" s="545"/>
      <c r="W16" s="545"/>
      <c r="X16" s="545">
        <f t="shared" si="1"/>
        <v>0</v>
      </c>
      <c r="Y16" s="546" t="str">
        <f t="shared" si="0"/>
        <v>DEBIL</v>
      </c>
      <c r="Z16" s="547"/>
      <c r="AA16" s="548" t="str">
        <f t="shared" si="2"/>
        <v/>
      </c>
      <c r="AB16" s="545" t="str">
        <f t="shared" si="3"/>
        <v>SI</v>
      </c>
      <c r="AC16" s="545"/>
      <c r="AD16" s="549"/>
      <c r="AE16" s="549"/>
      <c r="AF16" s="550"/>
      <c r="AG16" s="550"/>
      <c r="AH16" s="551"/>
      <c r="AI16" s="551"/>
      <c r="AJ16" s="552"/>
      <c r="AK16" s="552"/>
      <c r="AL16" s="476"/>
      <c r="AM16" s="557"/>
      <c r="AN16" s="558"/>
      <c r="AO16" s="492"/>
      <c r="AP16" s="492"/>
      <c r="AQ16" s="493"/>
      <c r="AR16" s="493"/>
      <c r="AS16" s="492"/>
      <c r="AT16" s="492"/>
      <c r="AU16" s="493"/>
      <c r="AV16" s="493"/>
      <c r="AW16" s="492"/>
      <c r="AX16" s="492"/>
      <c r="AY16" s="493"/>
      <c r="AZ16" s="493"/>
      <c r="BA16" s="492"/>
      <c r="BB16" s="492"/>
      <c r="BC16" s="493"/>
      <c r="BD16" s="493"/>
      <c r="BE16" s="492"/>
      <c r="BF16" s="485"/>
      <c r="BG16" s="493"/>
      <c r="BH16" s="493"/>
      <c r="BI16" s="492"/>
      <c r="BJ16" s="493"/>
      <c r="BK16" s="492"/>
      <c r="BL16" s="493"/>
      <c r="BM16" s="492"/>
      <c r="BN16" s="493"/>
      <c r="BO16" s="492"/>
      <c r="BP16" s="485"/>
      <c r="BQ16" s="493"/>
      <c r="BR16" s="492"/>
      <c r="BS16" s="492"/>
      <c r="BT16" s="492"/>
      <c r="BU16" s="493"/>
      <c r="BV16" s="492"/>
      <c r="BW16" s="492"/>
      <c r="BX16" s="493"/>
      <c r="BY16" s="492"/>
      <c r="BZ16" s="485"/>
      <c r="CA16" s="492"/>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row>
    <row r="17" spans="1:105" ht="21" customHeight="1" thickTop="1" thickBot="1" x14ac:dyDescent="0.35">
      <c r="A17" s="476">
        <v>3</v>
      </c>
      <c r="B17" s="477"/>
      <c r="C17" s="477"/>
      <c r="D17" s="477"/>
      <c r="E17" s="499"/>
      <c r="F17" s="477"/>
      <c r="G17" s="477"/>
      <c r="H17" s="477"/>
      <c r="I17" s="477"/>
      <c r="J17" s="476"/>
      <c r="K17" s="476"/>
      <c r="L17" s="476">
        <f>+(J17*K17)*4</f>
        <v>0</v>
      </c>
      <c r="M17" s="544" t="b">
        <f>IF(OR(AND(J17=3,K17=4),AND(J17=2,K17=5),AND(J17=2,K17=5),AND(L17=20),AND(L17&gt;=52,L17&lt;=100)),"ZONA RIESGO EXTREMA",IF(OR(AND(J17=5,K17=2),AND(J17=4,K17=3),AND(J17=1,K17=4),AND(L17=16),AND(L17&gt;=28,L17&lt;=48)),"ZONA RIESGO ALTA",IF(OR(AND(J17=1,K17=3),AND(J17=4,K17=1),AND(L17=24)),"ZONA RIESGO MODERADA",IF(AND(L17&gt;=4,L17&lt;=16),"ZONA RIESGO BAJA"))))</f>
        <v>0</v>
      </c>
      <c r="N17" s="485">
        <v>1</v>
      </c>
      <c r="O17" s="504"/>
      <c r="P17" s="504"/>
      <c r="Q17" s="545"/>
      <c r="R17" s="545"/>
      <c r="S17" s="545"/>
      <c r="T17" s="545"/>
      <c r="U17" s="545"/>
      <c r="V17" s="545"/>
      <c r="W17" s="545"/>
      <c r="X17" s="545">
        <f t="shared" si="1"/>
        <v>0</v>
      </c>
      <c r="Y17" s="546" t="str">
        <f t="shared" si="0"/>
        <v>DEBIL</v>
      </c>
      <c r="Z17" s="547"/>
      <c r="AA17" s="548" t="str">
        <f t="shared" si="2"/>
        <v/>
      </c>
      <c r="AB17" s="545" t="str">
        <f t="shared" si="3"/>
        <v>SI</v>
      </c>
      <c r="AC17" s="545"/>
      <c r="AD17" s="549">
        <f>IF(AND(X17&gt;0,SUM(X18:X22)=0),X17,IF(AND(SUM(X17:X18)&gt;0,SUM(X19:X22)=0),AVERAGE(X17:X18),IF(AND(SUM(X17:X19)&gt;0,SUM(X20:X22)=0),AVERAGE(X17:X19),IF(AND(SUM(X17:X20)&gt;0,SUM(X21:X22)=0),AVERAGE(X17:X20),IF(AND(SUM(X17:X21)&gt;0,X22=0),AVERAGE(X17:X21),AVERAGE(X17:X22))))))</f>
        <v>0</v>
      </c>
      <c r="AE17" s="549" t="str">
        <f>IF(AND(AD17&gt;=50,AD17&lt;=99),"MODERADO",IF(AND(AD17=100), "FUERTE",IF(AND(AD17&lt;50), "DEBIL")))</f>
        <v>DEBIL</v>
      </c>
      <c r="AF17" s="550"/>
      <c r="AG17" s="550"/>
      <c r="AH17" s="551" t="str">
        <f>IFERROR(_xlfn.IFS(AND(AE17="MODERADO",AF17="Directamente"),1,AND(AE17="FUERTE",AF17="Directamente"),2),"0")</f>
        <v>0</v>
      </c>
      <c r="AI17" s="551" t="str">
        <f>IFERROR(_xlfn.IFS(AND(AE17="MODERADO",AG17="Directamente"),1,AND(AE17="FUERTE",AG17="Directamente"),2,AND(AE17="FUERTE",AG17="Indirectamente"),1),"0")</f>
        <v>0</v>
      </c>
      <c r="AJ17" s="552"/>
      <c r="AK17" s="552"/>
      <c r="AL17" s="476">
        <f>+(AJ17*AK17)*4</f>
        <v>0</v>
      </c>
      <c r="AM17" s="544"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553"/>
      <c r="AO17" s="492"/>
      <c r="AP17" s="492"/>
      <c r="AQ17" s="493"/>
      <c r="AR17" s="493"/>
      <c r="AS17" s="492"/>
      <c r="AT17" s="492"/>
      <c r="AU17" s="493"/>
      <c r="AV17" s="493"/>
      <c r="AW17" s="492"/>
      <c r="AX17" s="492"/>
      <c r="AY17" s="493"/>
      <c r="AZ17" s="493"/>
      <c r="BA17" s="492"/>
      <c r="BB17" s="492"/>
      <c r="BC17" s="493"/>
      <c r="BD17" s="493"/>
      <c r="BE17" s="492"/>
      <c r="BF17" s="485"/>
      <c r="BG17" s="493"/>
      <c r="BH17" s="493"/>
      <c r="BI17" s="492"/>
      <c r="BJ17" s="493"/>
      <c r="BK17" s="492"/>
      <c r="BL17" s="493"/>
      <c r="BM17" s="492"/>
      <c r="BN17" s="493"/>
      <c r="BO17" s="492"/>
      <c r="BP17" s="485"/>
      <c r="BQ17" s="493"/>
      <c r="BR17" s="492"/>
      <c r="BS17" s="492"/>
      <c r="BT17" s="492"/>
      <c r="BU17" s="493"/>
      <c r="BV17" s="492"/>
      <c r="BW17" s="492"/>
      <c r="BX17" s="493"/>
      <c r="BY17" s="492"/>
      <c r="BZ17" s="485"/>
      <c r="CA17" s="492"/>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row>
    <row r="18" spans="1:105" ht="21" customHeight="1" thickTop="1" thickBot="1" x14ac:dyDescent="0.35">
      <c r="A18" s="476"/>
      <c r="B18" s="477"/>
      <c r="C18" s="477"/>
      <c r="D18" s="477"/>
      <c r="E18" s="499"/>
      <c r="F18" s="477"/>
      <c r="G18" s="477"/>
      <c r="H18" s="477"/>
      <c r="I18" s="477"/>
      <c r="J18" s="476"/>
      <c r="K18" s="476"/>
      <c r="L18" s="476"/>
      <c r="M18" s="554"/>
      <c r="N18" s="485">
        <v>2</v>
      </c>
      <c r="O18" s="504"/>
      <c r="P18" s="504"/>
      <c r="Q18" s="545"/>
      <c r="R18" s="545"/>
      <c r="S18" s="545"/>
      <c r="T18" s="545"/>
      <c r="U18" s="545"/>
      <c r="V18" s="545"/>
      <c r="W18" s="545"/>
      <c r="X18" s="545">
        <f t="shared" si="1"/>
        <v>0</v>
      </c>
      <c r="Y18" s="546" t="str">
        <f t="shared" si="0"/>
        <v>DEBIL</v>
      </c>
      <c r="Z18" s="547"/>
      <c r="AA18" s="548" t="str">
        <f t="shared" si="2"/>
        <v/>
      </c>
      <c r="AB18" s="545" t="str">
        <f t="shared" si="3"/>
        <v>SI</v>
      </c>
      <c r="AC18" s="545"/>
      <c r="AD18" s="549"/>
      <c r="AE18" s="549"/>
      <c r="AF18" s="550"/>
      <c r="AG18" s="550"/>
      <c r="AH18" s="551"/>
      <c r="AI18" s="551"/>
      <c r="AJ18" s="552"/>
      <c r="AK18" s="552"/>
      <c r="AL18" s="476"/>
      <c r="AM18" s="554"/>
      <c r="AN18" s="555"/>
      <c r="AO18" s="492"/>
      <c r="AP18" s="492"/>
      <c r="AQ18" s="493"/>
      <c r="AR18" s="493"/>
      <c r="AS18" s="492"/>
      <c r="AT18" s="492"/>
      <c r="AU18" s="493"/>
      <c r="AV18" s="493"/>
      <c r="AW18" s="492"/>
      <c r="AX18" s="492"/>
      <c r="AY18" s="493"/>
      <c r="AZ18" s="493"/>
      <c r="BA18" s="492"/>
      <c r="BB18" s="492"/>
      <c r="BC18" s="493"/>
      <c r="BD18" s="493"/>
      <c r="BE18" s="492"/>
      <c r="BF18" s="485"/>
      <c r="BG18" s="493"/>
      <c r="BH18" s="493"/>
      <c r="BI18" s="492"/>
      <c r="BJ18" s="493"/>
      <c r="BK18" s="492"/>
      <c r="BL18" s="493"/>
      <c r="BM18" s="492"/>
      <c r="BN18" s="493"/>
      <c r="BO18" s="492"/>
      <c r="BP18" s="485"/>
      <c r="BQ18" s="493"/>
      <c r="BR18" s="492"/>
      <c r="BS18" s="492"/>
      <c r="BT18" s="492"/>
      <c r="BU18" s="493"/>
      <c r="BV18" s="492"/>
      <c r="BW18" s="492"/>
      <c r="BX18" s="493"/>
      <c r="BY18" s="492"/>
      <c r="BZ18" s="485"/>
      <c r="CA18" s="492"/>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row>
    <row r="19" spans="1:105" ht="21" customHeight="1" thickTop="1" thickBot="1" x14ac:dyDescent="0.35">
      <c r="A19" s="476"/>
      <c r="B19" s="477"/>
      <c r="C19" s="477"/>
      <c r="D19" s="477"/>
      <c r="E19" s="499"/>
      <c r="F19" s="477"/>
      <c r="G19" s="477"/>
      <c r="H19" s="477"/>
      <c r="I19" s="477"/>
      <c r="J19" s="476"/>
      <c r="K19" s="476"/>
      <c r="L19" s="476"/>
      <c r="M19" s="554"/>
      <c r="N19" s="485">
        <v>3</v>
      </c>
      <c r="O19" s="556"/>
      <c r="P19" s="556"/>
      <c r="Q19" s="545"/>
      <c r="R19" s="545"/>
      <c r="S19" s="545"/>
      <c r="T19" s="545"/>
      <c r="U19" s="545"/>
      <c r="V19" s="545"/>
      <c r="W19" s="545"/>
      <c r="X19" s="545">
        <f t="shared" si="1"/>
        <v>0</v>
      </c>
      <c r="Y19" s="546" t="str">
        <f t="shared" si="0"/>
        <v>DEBIL</v>
      </c>
      <c r="Z19" s="547"/>
      <c r="AA19" s="548" t="str">
        <f t="shared" si="2"/>
        <v/>
      </c>
      <c r="AB19" s="545" t="str">
        <f t="shared" si="3"/>
        <v>SI</v>
      </c>
      <c r="AC19" s="545"/>
      <c r="AD19" s="549"/>
      <c r="AE19" s="549"/>
      <c r="AF19" s="550"/>
      <c r="AG19" s="550"/>
      <c r="AH19" s="551"/>
      <c r="AI19" s="551"/>
      <c r="AJ19" s="552"/>
      <c r="AK19" s="552"/>
      <c r="AL19" s="476"/>
      <c r="AM19" s="554"/>
      <c r="AN19" s="555"/>
      <c r="AO19" s="492"/>
      <c r="AP19" s="492"/>
      <c r="AQ19" s="493"/>
      <c r="AR19" s="493"/>
      <c r="AS19" s="492"/>
      <c r="AT19" s="492"/>
      <c r="AU19" s="493"/>
      <c r="AV19" s="493"/>
      <c r="AW19" s="492"/>
      <c r="AX19" s="492"/>
      <c r="AY19" s="493"/>
      <c r="AZ19" s="493"/>
      <c r="BA19" s="492"/>
      <c r="BB19" s="492"/>
      <c r="BC19" s="493"/>
      <c r="BD19" s="493"/>
      <c r="BE19" s="492"/>
      <c r="BF19" s="485"/>
      <c r="BG19" s="493"/>
      <c r="BH19" s="493"/>
      <c r="BI19" s="492"/>
      <c r="BJ19" s="493"/>
      <c r="BK19" s="492"/>
      <c r="BL19" s="493"/>
      <c r="BM19" s="492"/>
      <c r="BN19" s="493"/>
      <c r="BO19" s="492"/>
      <c r="BP19" s="485"/>
      <c r="BQ19" s="493"/>
      <c r="BR19" s="492"/>
      <c r="BS19" s="492"/>
      <c r="BT19" s="492"/>
      <c r="BU19" s="493"/>
      <c r="BV19" s="492"/>
      <c r="BW19" s="492"/>
      <c r="BX19" s="493"/>
      <c r="BY19" s="492"/>
      <c r="BZ19" s="485"/>
      <c r="CA19" s="492"/>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row>
    <row r="20" spans="1:105" ht="21" customHeight="1" thickTop="1" thickBot="1" x14ac:dyDescent="0.35">
      <c r="A20" s="476"/>
      <c r="B20" s="477"/>
      <c r="C20" s="477"/>
      <c r="D20" s="477"/>
      <c r="E20" s="499"/>
      <c r="F20" s="477"/>
      <c r="G20" s="477"/>
      <c r="H20" s="477"/>
      <c r="I20" s="477"/>
      <c r="J20" s="476"/>
      <c r="K20" s="476"/>
      <c r="L20" s="476"/>
      <c r="M20" s="554"/>
      <c r="N20" s="485">
        <v>4</v>
      </c>
      <c r="O20" s="504"/>
      <c r="P20" s="504"/>
      <c r="Q20" s="545"/>
      <c r="R20" s="545"/>
      <c r="S20" s="545"/>
      <c r="T20" s="545"/>
      <c r="U20" s="545"/>
      <c r="V20" s="545"/>
      <c r="W20" s="545"/>
      <c r="X20" s="545">
        <f t="shared" si="1"/>
        <v>0</v>
      </c>
      <c r="Y20" s="546" t="str">
        <f t="shared" si="0"/>
        <v>DEBIL</v>
      </c>
      <c r="Z20" s="547"/>
      <c r="AA20" s="548" t="str">
        <f t="shared" si="2"/>
        <v/>
      </c>
      <c r="AB20" s="545" t="str">
        <f t="shared" si="3"/>
        <v>SI</v>
      </c>
      <c r="AC20" s="545"/>
      <c r="AD20" s="549"/>
      <c r="AE20" s="549"/>
      <c r="AF20" s="550"/>
      <c r="AG20" s="550"/>
      <c r="AH20" s="551"/>
      <c r="AI20" s="551"/>
      <c r="AJ20" s="552"/>
      <c r="AK20" s="552"/>
      <c r="AL20" s="476"/>
      <c r="AM20" s="554"/>
      <c r="AN20" s="555"/>
      <c r="AO20" s="492"/>
      <c r="AP20" s="492"/>
      <c r="AQ20" s="493"/>
      <c r="AR20" s="493"/>
      <c r="AS20" s="492"/>
      <c r="AT20" s="492"/>
      <c r="AU20" s="493"/>
      <c r="AV20" s="493"/>
      <c r="AW20" s="492"/>
      <c r="AX20" s="492"/>
      <c r="AY20" s="493"/>
      <c r="AZ20" s="493"/>
      <c r="BA20" s="492"/>
      <c r="BB20" s="492"/>
      <c r="BC20" s="493"/>
      <c r="BD20" s="493"/>
      <c r="BE20" s="492"/>
      <c r="BF20" s="485"/>
      <c r="BG20" s="493"/>
      <c r="BH20" s="493"/>
      <c r="BI20" s="492"/>
      <c r="BJ20" s="493"/>
      <c r="BK20" s="492"/>
      <c r="BL20" s="493"/>
      <c r="BM20" s="492"/>
      <c r="BN20" s="493"/>
      <c r="BO20" s="492"/>
      <c r="BP20" s="485"/>
      <c r="BQ20" s="493"/>
      <c r="BR20" s="492"/>
      <c r="BS20" s="492"/>
      <c r="BT20" s="492"/>
      <c r="BU20" s="493"/>
      <c r="BV20" s="492"/>
      <c r="BW20" s="492"/>
      <c r="BX20" s="493"/>
      <c r="BY20" s="492"/>
      <c r="BZ20" s="485"/>
      <c r="CA20" s="492"/>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row>
    <row r="21" spans="1:105" ht="21" customHeight="1" thickTop="1" thickBot="1" x14ac:dyDescent="0.35">
      <c r="A21" s="476"/>
      <c r="B21" s="477"/>
      <c r="C21" s="477"/>
      <c r="D21" s="477"/>
      <c r="E21" s="499"/>
      <c r="F21" s="477"/>
      <c r="G21" s="477"/>
      <c r="H21" s="477"/>
      <c r="I21" s="477"/>
      <c r="J21" s="476"/>
      <c r="K21" s="476"/>
      <c r="L21" s="476"/>
      <c r="M21" s="554"/>
      <c r="N21" s="485">
        <v>5</v>
      </c>
      <c r="O21" s="504"/>
      <c r="P21" s="504"/>
      <c r="Q21" s="545"/>
      <c r="R21" s="545"/>
      <c r="S21" s="545"/>
      <c r="T21" s="545"/>
      <c r="U21" s="545"/>
      <c r="V21" s="545"/>
      <c r="W21" s="545"/>
      <c r="X21" s="545">
        <f t="shared" si="1"/>
        <v>0</v>
      </c>
      <c r="Y21" s="546" t="str">
        <f t="shared" si="0"/>
        <v>DEBIL</v>
      </c>
      <c r="Z21" s="547"/>
      <c r="AA21" s="548" t="str">
        <f t="shared" si="2"/>
        <v/>
      </c>
      <c r="AB21" s="545" t="str">
        <f t="shared" si="3"/>
        <v>SI</v>
      </c>
      <c r="AC21" s="545"/>
      <c r="AD21" s="549"/>
      <c r="AE21" s="549"/>
      <c r="AF21" s="550"/>
      <c r="AG21" s="550"/>
      <c r="AH21" s="551"/>
      <c r="AI21" s="551"/>
      <c r="AJ21" s="552"/>
      <c r="AK21" s="552"/>
      <c r="AL21" s="476"/>
      <c r="AM21" s="554"/>
      <c r="AN21" s="555"/>
      <c r="AO21" s="492"/>
      <c r="AP21" s="492"/>
      <c r="AQ21" s="493"/>
      <c r="AR21" s="493"/>
      <c r="AS21" s="492"/>
      <c r="AT21" s="492"/>
      <c r="AU21" s="493"/>
      <c r="AV21" s="493"/>
      <c r="AW21" s="492"/>
      <c r="AX21" s="492"/>
      <c r="AY21" s="493"/>
      <c r="AZ21" s="493"/>
      <c r="BA21" s="492"/>
      <c r="BB21" s="492"/>
      <c r="BC21" s="493"/>
      <c r="BD21" s="493"/>
      <c r="BE21" s="492"/>
      <c r="BF21" s="485"/>
      <c r="BG21" s="493"/>
      <c r="BH21" s="493"/>
      <c r="BI21" s="492"/>
      <c r="BJ21" s="493"/>
      <c r="BK21" s="492"/>
      <c r="BL21" s="493"/>
      <c r="BM21" s="492"/>
      <c r="BN21" s="493"/>
      <c r="BO21" s="492"/>
      <c r="BP21" s="485"/>
      <c r="BQ21" s="493"/>
      <c r="BR21" s="492"/>
      <c r="BS21" s="492"/>
      <c r="BT21" s="492"/>
      <c r="BU21" s="493"/>
      <c r="BV21" s="492"/>
      <c r="BW21" s="492"/>
      <c r="BX21" s="493"/>
      <c r="BY21" s="492"/>
      <c r="BZ21" s="485"/>
      <c r="CA21" s="492"/>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row>
    <row r="22" spans="1:105" ht="21" customHeight="1" thickTop="1" thickBot="1" x14ac:dyDescent="0.35">
      <c r="A22" s="476"/>
      <c r="B22" s="477"/>
      <c r="C22" s="477"/>
      <c r="D22" s="477"/>
      <c r="E22" s="499"/>
      <c r="F22" s="477"/>
      <c r="G22" s="477"/>
      <c r="H22" s="477"/>
      <c r="I22" s="477"/>
      <c r="J22" s="476"/>
      <c r="K22" s="476"/>
      <c r="L22" s="476"/>
      <c r="M22" s="557"/>
      <c r="N22" s="485">
        <v>6</v>
      </c>
      <c r="O22" s="504"/>
      <c r="P22" s="504"/>
      <c r="Q22" s="545"/>
      <c r="R22" s="545"/>
      <c r="S22" s="545"/>
      <c r="T22" s="545"/>
      <c r="U22" s="545"/>
      <c r="V22" s="545"/>
      <c r="W22" s="545"/>
      <c r="X22" s="545">
        <f t="shared" si="1"/>
        <v>0</v>
      </c>
      <c r="Y22" s="546" t="str">
        <f t="shared" si="0"/>
        <v>DEBIL</v>
      </c>
      <c r="Z22" s="547"/>
      <c r="AA22" s="548" t="str">
        <f t="shared" si="2"/>
        <v/>
      </c>
      <c r="AB22" s="545" t="str">
        <f t="shared" si="3"/>
        <v>SI</v>
      </c>
      <c r="AC22" s="545"/>
      <c r="AD22" s="549"/>
      <c r="AE22" s="549"/>
      <c r="AF22" s="550"/>
      <c r="AG22" s="550"/>
      <c r="AH22" s="551"/>
      <c r="AI22" s="551"/>
      <c r="AJ22" s="552"/>
      <c r="AK22" s="552"/>
      <c r="AL22" s="476"/>
      <c r="AM22" s="557"/>
      <c r="AN22" s="558"/>
      <c r="AO22" s="492"/>
      <c r="AP22" s="492"/>
      <c r="AQ22" s="493"/>
      <c r="AR22" s="493"/>
      <c r="AS22" s="492"/>
      <c r="AT22" s="492"/>
      <c r="AU22" s="493"/>
      <c r="AV22" s="493"/>
      <c r="AW22" s="492"/>
      <c r="AX22" s="492"/>
      <c r="AY22" s="493"/>
      <c r="AZ22" s="493"/>
      <c r="BA22" s="492"/>
      <c r="BB22" s="492"/>
      <c r="BC22" s="493"/>
      <c r="BD22" s="493"/>
      <c r="BE22" s="492"/>
      <c r="BF22" s="485"/>
      <c r="BG22" s="493"/>
      <c r="BH22" s="493"/>
      <c r="BI22" s="492"/>
      <c r="BJ22" s="493"/>
      <c r="BK22" s="492"/>
      <c r="BL22" s="493"/>
      <c r="BM22" s="492"/>
      <c r="BN22" s="493"/>
      <c r="BO22" s="492"/>
      <c r="BP22" s="485"/>
      <c r="BQ22" s="493"/>
      <c r="BR22" s="492"/>
      <c r="BS22" s="492"/>
      <c r="BT22" s="492"/>
      <c r="BU22" s="493"/>
      <c r="BV22" s="492"/>
      <c r="BW22" s="492"/>
      <c r="BX22" s="493"/>
      <c r="BY22" s="492"/>
      <c r="BZ22" s="485"/>
      <c r="CA22" s="492"/>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row>
    <row r="23" spans="1:105" ht="21" customHeight="1" thickTop="1" thickBot="1" x14ac:dyDescent="0.35">
      <c r="A23" s="476">
        <v>4</v>
      </c>
      <c r="B23" s="477"/>
      <c r="C23" s="477"/>
      <c r="D23" s="477"/>
      <c r="E23" s="499"/>
      <c r="F23" s="477"/>
      <c r="G23" s="477"/>
      <c r="H23" s="477"/>
      <c r="I23" s="477"/>
      <c r="J23" s="476"/>
      <c r="K23" s="476"/>
      <c r="L23" s="476">
        <f>+(J23*K23)*4</f>
        <v>0</v>
      </c>
      <c r="M23" s="544" t="b">
        <f>IF(OR(AND(J23=3,K23=4),AND(J23=2,K23=5),AND(J23=2,K23=5),AND(L23=20),AND(L23&gt;=52,L23&lt;=100)),"ZONA RIESGO EXTREMA",IF(OR(AND(J23=5,K23=2),AND(J23=4,K23=3),AND(J23=1,K23=4),AND(L23=16),AND(L23&gt;=28,L23&lt;=48)),"ZONA RIESGO ALTA",IF(OR(AND(J23=1,K23=3),AND(J23=4,K23=1),AND(L23=24)),"ZONA RIESGO MODERADA",IF(AND(L23&gt;=4,L23&lt;=16),"ZONA RIESGO BAJA"))))</f>
        <v>0</v>
      </c>
      <c r="N23" s="485">
        <v>1</v>
      </c>
      <c r="O23" s="504"/>
      <c r="P23" s="504"/>
      <c r="Q23" s="545"/>
      <c r="R23" s="545"/>
      <c r="S23" s="545"/>
      <c r="T23" s="545"/>
      <c r="U23" s="545"/>
      <c r="V23" s="545"/>
      <c r="W23" s="545"/>
      <c r="X23" s="545">
        <f t="shared" si="1"/>
        <v>0</v>
      </c>
      <c r="Y23" s="546" t="str">
        <f t="shared" si="0"/>
        <v>DEBIL</v>
      </c>
      <c r="Z23" s="547"/>
      <c r="AA23" s="548" t="str">
        <f t="shared" si="2"/>
        <v/>
      </c>
      <c r="AB23" s="545" t="str">
        <f t="shared" si="3"/>
        <v>SI</v>
      </c>
      <c r="AC23" s="545"/>
      <c r="AD23" s="549">
        <f>IF(AND(X23&gt;0,SUM(X24:X28)=0),X23,IF(AND(SUM(X23:X24)&gt;0,SUM(X25:X28)=0),AVERAGE(X23:X24),IF(AND(SUM(X23:X25)&gt;0,SUM(X26:X28)=0),AVERAGE(X23:X25),IF(AND(SUM(X23:X26)&gt;0,SUM(X27:X28)=0),AVERAGE(X23:X26),IF(AND(SUM(X23:X27)&gt;0,X28=0),AVERAGE(X23:X27),AVERAGE(X23:X28))))))</f>
        <v>0</v>
      </c>
      <c r="AE23" s="549" t="str">
        <f>IF(AND(AD23&gt;=50,AD23&lt;=99),"MODERADO",IF(AND(AD23=100), "FUERTE",IF(AND(AD23&lt;50), "DEBIL")))</f>
        <v>DEBIL</v>
      </c>
      <c r="AF23" s="550"/>
      <c r="AG23" s="550"/>
      <c r="AH23" s="551" t="str">
        <f>IFERROR(_xlfn.IFS(AND(AE23="MODERADO",AF23="Directamente"),1,AND(AE23="FUERTE",AF23="Directamente"),2),"0")</f>
        <v>0</v>
      </c>
      <c r="AI23" s="551" t="str">
        <f>IFERROR(_xlfn.IFS(AND(AE23="MODERADO",AG23="Directamente"),1,AND(AE23="FUERTE",AG23="Directamente"),2,AND(AE23="FUERTE",AG23="Indirectamente"),1),"0")</f>
        <v>0</v>
      </c>
      <c r="AJ23" s="552"/>
      <c r="AK23" s="552"/>
      <c r="AL23" s="476">
        <f>+(AJ23*AK23)*4</f>
        <v>0</v>
      </c>
      <c r="AM23" s="544"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553"/>
      <c r="AO23" s="492"/>
      <c r="AP23" s="492"/>
      <c r="AQ23" s="493"/>
      <c r="AR23" s="493"/>
      <c r="AS23" s="492"/>
      <c r="AT23" s="492"/>
      <c r="AU23" s="493"/>
      <c r="AV23" s="493"/>
      <c r="AW23" s="492"/>
      <c r="AX23" s="492"/>
      <c r="AY23" s="493"/>
      <c r="AZ23" s="493"/>
      <c r="BA23" s="492"/>
      <c r="BB23" s="492"/>
      <c r="BC23" s="493"/>
      <c r="BD23" s="493"/>
      <c r="BE23" s="492"/>
      <c r="BF23" s="485"/>
      <c r="BG23" s="493"/>
      <c r="BH23" s="493"/>
      <c r="BI23" s="492"/>
      <c r="BJ23" s="493"/>
      <c r="BK23" s="492"/>
      <c r="BL23" s="493"/>
      <c r="BM23" s="492"/>
      <c r="BN23" s="493"/>
      <c r="BO23" s="492"/>
      <c r="BP23" s="485"/>
      <c r="BQ23" s="493"/>
      <c r="BR23" s="492"/>
      <c r="BS23" s="492"/>
      <c r="BT23" s="492"/>
      <c r="BU23" s="493"/>
      <c r="BV23" s="492"/>
      <c r="BW23" s="492"/>
      <c r="BX23" s="493"/>
      <c r="BY23" s="492"/>
      <c r="BZ23" s="485"/>
      <c r="CA23" s="492"/>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row>
    <row r="24" spans="1:105" ht="21" customHeight="1" thickTop="1" thickBot="1" x14ac:dyDescent="0.35">
      <c r="A24" s="476"/>
      <c r="B24" s="477"/>
      <c r="C24" s="477"/>
      <c r="D24" s="477"/>
      <c r="E24" s="499"/>
      <c r="F24" s="477"/>
      <c r="G24" s="477"/>
      <c r="H24" s="477"/>
      <c r="I24" s="477"/>
      <c r="J24" s="476"/>
      <c r="K24" s="476"/>
      <c r="L24" s="476"/>
      <c r="M24" s="554"/>
      <c r="N24" s="485">
        <v>2</v>
      </c>
      <c r="O24" s="504"/>
      <c r="P24" s="504"/>
      <c r="Q24" s="545"/>
      <c r="R24" s="545"/>
      <c r="S24" s="545"/>
      <c r="T24" s="545"/>
      <c r="U24" s="545"/>
      <c r="V24" s="545"/>
      <c r="W24" s="545"/>
      <c r="X24" s="545">
        <f t="shared" si="1"/>
        <v>0</v>
      </c>
      <c r="Y24" s="546" t="str">
        <f t="shared" si="0"/>
        <v>DEBIL</v>
      </c>
      <c r="Z24" s="547"/>
      <c r="AA24" s="548" t="str">
        <f t="shared" si="2"/>
        <v/>
      </c>
      <c r="AB24" s="545" t="str">
        <f t="shared" si="3"/>
        <v>SI</v>
      </c>
      <c r="AC24" s="545"/>
      <c r="AD24" s="549"/>
      <c r="AE24" s="549"/>
      <c r="AF24" s="550"/>
      <c r="AG24" s="550"/>
      <c r="AH24" s="551"/>
      <c r="AI24" s="551"/>
      <c r="AJ24" s="552"/>
      <c r="AK24" s="552"/>
      <c r="AL24" s="476"/>
      <c r="AM24" s="554"/>
      <c r="AN24" s="555"/>
      <c r="AO24" s="492"/>
      <c r="AP24" s="492"/>
      <c r="AQ24" s="493"/>
      <c r="AR24" s="493"/>
      <c r="AS24" s="492"/>
      <c r="AT24" s="492"/>
      <c r="AU24" s="493"/>
      <c r="AV24" s="493"/>
      <c r="AW24" s="492"/>
      <c r="AX24" s="492"/>
      <c r="AY24" s="493"/>
      <c r="AZ24" s="493"/>
      <c r="BA24" s="492"/>
      <c r="BB24" s="492"/>
      <c r="BC24" s="493"/>
      <c r="BD24" s="493"/>
      <c r="BE24" s="492"/>
      <c r="BF24" s="485"/>
      <c r="BG24" s="493"/>
      <c r="BH24" s="493"/>
      <c r="BI24" s="492"/>
      <c r="BJ24" s="493"/>
      <c r="BK24" s="492"/>
      <c r="BL24" s="493"/>
      <c r="BM24" s="492"/>
      <c r="BN24" s="493"/>
      <c r="BO24" s="492"/>
      <c r="BP24" s="485"/>
      <c r="BQ24" s="493"/>
      <c r="BR24" s="492"/>
      <c r="BS24" s="492"/>
      <c r="BT24" s="492"/>
      <c r="BU24" s="493"/>
      <c r="BV24" s="492"/>
      <c r="BW24" s="492"/>
      <c r="BX24" s="493"/>
      <c r="BY24" s="492"/>
      <c r="BZ24" s="485"/>
      <c r="CA24" s="492"/>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row>
    <row r="25" spans="1:105" ht="21" customHeight="1" thickTop="1" thickBot="1" x14ac:dyDescent="0.35">
      <c r="A25" s="476"/>
      <c r="B25" s="477"/>
      <c r="C25" s="477"/>
      <c r="D25" s="477"/>
      <c r="E25" s="499"/>
      <c r="F25" s="477"/>
      <c r="G25" s="477"/>
      <c r="H25" s="477"/>
      <c r="I25" s="477"/>
      <c r="J25" s="476"/>
      <c r="K25" s="476"/>
      <c r="L25" s="476"/>
      <c r="M25" s="554"/>
      <c r="N25" s="485">
        <v>3</v>
      </c>
      <c r="O25" s="556"/>
      <c r="P25" s="556"/>
      <c r="Q25" s="545"/>
      <c r="R25" s="545"/>
      <c r="S25" s="545"/>
      <c r="T25" s="545"/>
      <c r="U25" s="545"/>
      <c r="V25" s="545"/>
      <c r="W25" s="545"/>
      <c r="X25" s="545">
        <f t="shared" si="1"/>
        <v>0</v>
      </c>
      <c r="Y25" s="546" t="str">
        <f t="shared" si="0"/>
        <v>DEBIL</v>
      </c>
      <c r="Z25" s="547"/>
      <c r="AA25" s="548" t="str">
        <f t="shared" si="2"/>
        <v/>
      </c>
      <c r="AB25" s="545" t="str">
        <f t="shared" si="3"/>
        <v>SI</v>
      </c>
      <c r="AC25" s="545"/>
      <c r="AD25" s="549"/>
      <c r="AE25" s="549"/>
      <c r="AF25" s="550"/>
      <c r="AG25" s="550"/>
      <c r="AH25" s="551"/>
      <c r="AI25" s="551"/>
      <c r="AJ25" s="552"/>
      <c r="AK25" s="552"/>
      <c r="AL25" s="476"/>
      <c r="AM25" s="554"/>
      <c r="AN25" s="555"/>
      <c r="AO25" s="492"/>
      <c r="AP25" s="492"/>
      <c r="AQ25" s="493"/>
      <c r="AR25" s="493"/>
      <c r="AS25" s="492"/>
      <c r="AT25" s="492"/>
      <c r="AU25" s="493"/>
      <c r="AV25" s="493"/>
      <c r="AW25" s="492"/>
      <c r="AX25" s="492"/>
      <c r="AY25" s="493"/>
      <c r="AZ25" s="493"/>
      <c r="BA25" s="492"/>
      <c r="BB25" s="492"/>
      <c r="BC25" s="493"/>
      <c r="BD25" s="493"/>
      <c r="BE25" s="492"/>
      <c r="BF25" s="485"/>
      <c r="BG25" s="493"/>
      <c r="BH25" s="493"/>
      <c r="BI25" s="492"/>
      <c r="BJ25" s="493"/>
      <c r="BK25" s="492"/>
      <c r="BL25" s="493"/>
      <c r="BM25" s="492"/>
      <c r="BN25" s="493"/>
      <c r="BO25" s="492"/>
      <c r="BP25" s="485"/>
      <c r="BQ25" s="493"/>
      <c r="BR25" s="492"/>
      <c r="BS25" s="492"/>
      <c r="BT25" s="492"/>
      <c r="BU25" s="493"/>
      <c r="BV25" s="492"/>
      <c r="BW25" s="492"/>
      <c r="BX25" s="493"/>
      <c r="BY25" s="492"/>
      <c r="BZ25" s="485"/>
      <c r="CA25" s="492"/>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row>
    <row r="26" spans="1:105" ht="21" customHeight="1" thickTop="1" thickBot="1" x14ac:dyDescent="0.35">
      <c r="A26" s="476"/>
      <c r="B26" s="477"/>
      <c r="C26" s="477"/>
      <c r="D26" s="477"/>
      <c r="E26" s="499"/>
      <c r="F26" s="477"/>
      <c r="G26" s="477"/>
      <c r="H26" s="477"/>
      <c r="I26" s="477"/>
      <c r="J26" s="476"/>
      <c r="K26" s="476"/>
      <c r="L26" s="476"/>
      <c r="M26" s="554"/>
      <c r="N26" s="485">
        <v>4</v>
      </c>
      <c r="O26" s="504"/>
      <c r="P26" s="504"/>
      <c r="Q26" s="545"/>
      <c r="R26" s="545"/>
      <c r="S26" s="545"/>
      <c r="T26" s="545"/>
      <c r="U26" s="545"/>
      <c r="V26" s="545"/>
      <c r="W26" s="545"/>
      <c r="X26" s="545">
        <f t="shared" si="1"/>
        <v>0</v>
      </c>
      <c r="Y26" s="546" t="str">
        <f t="shared" si="0"/>
        <v>DEBIL</v>
      </c>
      <c r="Z26" s="547"/>
      <c r="AA26" s="548" t="str">
        <f t="shared" si="2"/>
        <v/>
      </c>
      <c r="AB26" s="545" t="str">
        <f t="shared" si="3"/>
        <v>SI</v>
      </c>
      <c r="AC26" s="545"/>
      <c r="AD26" s="549"/>
      <c r="AE26" s="549"/>
      <c r="AF26" s="550"/>
      <c r="AG26" s="550"/>
      <c r="AH26" s="551"/>
      <c r="AI26" s="551"/>
      <c r="AJ26" s="552"/>
      <c r="AK26" s="552"/>
      <c r="AL26" s="476"/>
      <c r="AM26" s="554"/>
      <c r="AN26" s="555"/>
      <c r="AO26" s="492"/>
      <c r="AP26" s="492"/>
      <c r="AQ26" s="493"/>
      <c r="AR26" s="493"/>
      <c r="AS26" s="492"/>
      <c r="AT26" s="492"/>
      <c r="AU26" s="493"/>
      <c r="AV26" s="493"/>
      <c r="AW26" s="492"/>
      <c r="AX26" s="492"/>
      <c r="AY26" s="493"/>
      <c r="AZ26" s="493"/>
      <c r="BA26" s="492"/>
      <c r="BB26" s="492"/>
      <c r="BC26" s="493"/>
      <c r="BD26" s="493"/>
      <c r="BE26" s="492"/>
      <c r="BF26" s="485"/>
      <c r="BG26" s="493"/>
      <c r="BH26" s="493"/>
      <c r="BI26" s="492"/>
      <c r="BJ26" s="493"/>
      <c r="BK26" s="492"/>
      <c r="BL26" s="493"/>
      <c r="BM26" s="492"/>
      <c r="BN26" s="493"/>
      <c r="BO26" s="492"/>
      <c r="BP26" s="485"/>
      <c r="BQ26" s="493"/>
      <c r="BR26" s="492"/>
      <c r="BS26" s="492"/>
      <c r="BT26" s="492"/>
      <c r="BU26" s="493"/>
      <c r="BV26" s="492"/>
      <c r="BW26" s="492"/>
      <c r="BX26" s="493"/>
      <c r="BY26" s="492"/>
      <c r="BZ26" s="485"/>
      <c r="CA26" s="492"/>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row>
    <row r="27" spans="1:105" ht="21" customHeight="1" thickTop="1" thickBot="1" x14ac:dyDescent="0.35">
      <c r="A27" s="476"/>
      <c r="B27" s="477"/>
      <c r="C27" s="477"/>
      <c r="D27" s="477"/>
      <c r="E27" s="499"/>
      <c r="F27" s="477"/>
      <c r="G27" s="477"/>
      <c r="H27" s="477"/>
      <c r="I27" s="477"/>
      <c r="J27" s="476"/>
      <c r="K27" s="476"/>
      <c r="L27" s="476"/>
      <c r="M27" s="554"/>
      <c r="N27" s="485">
        <v>5</v>
      </c>
      <c r="O27" s="504"/>
      <c r="P27" s="504"/>
      <c r="Q27" s="545"/>
      <c r="R27" s="545"/>
      <c r="S27" s="545"/>
      <c r="T27" s="545"/>
      <c r="U27" s="545"/>
      <c r="V27" s="545"/>
      <c r="W27" s="545"/>
      <c r="X27" s="545">
        <f t="shared" si="1"/>
        <v>0</v>
      </c>
      <c r="Y27" s="546" t="str">
        <f t="shared" si="0"/>
        <v>DEBIL</v>
      </c>
      <c r="Z27" s="547"/>
      <c r="AA27" s="548" t="str">
        <f t="shared" si="2"/>
        <v/>
      </c>
      <c r="AB27" s="545" t="str">
        <f t="shared" si="3"/>
        <v>SI</v>
      </c>
      <c r="AC27" s="545"/>
      <c r="AD27" s="549"/>
      <c r="AE27" s="549"/>
      <c r="AF27" s="550"/>
      <c r="AG27" s="550"/>
      <c r="AH27" s="551"/>
      <c r="AI27" s="551"/>
      <c r="AJ27" s="552"/>
      <c r="AK27" s="552"/>
      <c r="AL27" s="476"/>
      <c r="AM27" s="554"/>
      <c r="AN27" s="555"/>
      <c r="AO27" s="492"/>
      <c r="AP27" s="492"/>
      <c r="AQ27" s="493"/>
      <c r="AR27" s="493"/>
      <c r="AS27" s="492"/>
      <c r="AT27" s="492"/>
      <c r="AU27" s="493"/>
      <c r="AV27" s="493"/>
      <c r="AW27" s="492"/>
      <c r="AX27" s="492"/>
      <c r="AY27" s="493"/>
      <c r="AZ27" s="493"/>
      <c r="BA27" s="492"/>
      <c r="BB27" s="492"/>
      <c r="BC27" s="493"/>
      <c r="BD27" s="493"/>
      <c r="BE27" s="492"/>
      <c r="BF27" s="485"/>
      <c r="BG27" s="493"/>
      <c r="BH27" s="493"/>
      <c r="BI27" s="492"/>
      <c r="BJ27" s="493"/>
      <c r="BK27" s="492"/>
      <c r="BL27" s="493"/>
      <c r="BM27" s="492"/>
      <c r="BN27" s="493"/>
      <c r="BO27" s="492"/>
      <c r="BP27" s="485"/>
      <c r="BQ27" s="493"/>
      <c r="BR27" s="492"/>
      <c r="BS27" s="492"/>
      <c r="BT27" s="492"/>
      <c r="BU27" s="493"/>
      <c r="BV27" s="492"/>
      <c r="BW27" s="492"/>
      <c r="BX27" s="493"/>
      <c r="BY27" s="492"/>
      <c r="BZ27" s="485"/>
      <c r="CA27" s="492"/>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row>
    <row r="28" spans="1:105" ht="21" customHeight="1" thickTop="1" thickBot="1" x14ac:dyDescent="0.35">
      <c r="A28" s="476"/>
      <c r="B28" s="477"/>
      <c r="C28" s="477"/>
      <c r="D28" s="477"/>
      <c r="E28" s="499"/>
      <c r="F28" s="477"/>
      <c r="G28" s="477"/>
      <c r="H28" s="477"/>
      <c r="I28" s="477"/>
      <c r="J28" s="476"/>
      <c r="K28" s="476"/>
      <c r="L28" s="476"/>
      <c r="M28" s="557"/>
      <c r="N28" s="485">
        <v>6</v>
      </c>
      <c r="O28" s="504"/>
      <c r="P28" s="504"/>
      <c r="Q28" s="545"/>
      <c r="R28" s="545"/>
      <c r="S28" s="545"/>
      <c r="T28" s="545"/>
      <c r="U28" s="545"/>
      <c r="V28" s="545"/>
      <c r="W28" s="545"/>
      <c r="X28" s="545">
        <f t="shared" si="1"/>
        <v>0</v>
      </c>
      <c r="Y28" s="546" t="str">
        <f t="shared" si="0"/>
        <v>DEBIL</v>
      </c>
      <c r="Z28" s="547"/>
      <c r="AA28" s="548" t="str">
        <f t="shared" si="2"/>
        <v/>
      </c>
      <c r="AB28" s="545" t="str">
        <f t="shared" si="3"/>
        <v>SI</v>
      </c>
      <c r="AC28" s="545"/>
      <c r="AD28" s="549"/>
      <c r="AE28" s="549"/>
      <c r="AF28" s="550"/>
      <c r="AG28" s="550"/>
      <c r="AH28" s="551"/>
      <c r="AI28" s="551"/>
      <c r="AJ28" s="552"/>
      <c r="AK28" s="552"/>
      <c r="AL28" s="476"/>
      <c r="AM28" s="557"/>
      <c r="AN28" s="558"/>
      <c r="AO28" s="492"/>
      <c r="AP28" s="492"/>
      <c r="AQ28" s="493"/>
      <c r="AR28" s="493"/>
      <c r="AS28" s="492"/>
      <c r="AT28" s="492"/>
      <c r="AU28" s="493"/>
      <c r="AV28" s="493"/>
      <c r="AW28" s="492"/>
      <c r="AX28" s="492"/>
      <c r="AY28" s="493"/>
      <c r="AZ28" s="493"/>
      <c r="BA28" s="492"/>
      <c r="BB28" s="492"/>
      <c r="BC28" s="493"/>
      <c r="BD28" s="493"/>
      <c r="BE28" s="492"/>
      <c r="BF28" s="485"/>
      <c r="BG28" s="493"/>
      <c r="BH28" s="493"/>
      <c r="BI28" s="492"/>
      <c r="BJ28" s="493"/>
      <c r="BK28" s="492"/>
      <c r="BL28" s="493"/>
      <c r="BM28" s="492"/>
      <c r="BN28" s="493"/>
      <c r="BO28" s="492"/>
      <c r="BP28" s="485"/>
      <c r="BQ28" s="493"/>
      <c r="BR28" s="492"/>
      <c r="BS28" s="492"/>
      <c r="BT28" s="492"/>
      <c r="BU28" s="493"/>
      <c r="BV28" s="492"/>
      <c r="BW28" s="492"/>
      <c r="BX28" s="493"/>
      <c r="BY28" s="492"/>
      <c r="BZ28" s="485"/>
      <c r="CA28" s="492"/>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row>
    <row r="29" spans="1:105" ht="21" customHeight="1" thickTop="1" thickBot="1" x14ac:dyDescent="0.35">
      <c r="A29" s="476">
        <v>5</v>
      </c>
      <c r="B29" s="477"/>
      <c r="C29" s="477"/>
      <c r="D29" s="477"/>
      <c r="E29" s="499"/>
      <c r="F29" s="477"/>
      <c r="G29" s="477"/>
      <c r="H29" s="477"/>
      <c r="I29" s="477"/>
      <c r="J29" s="476"/>
      <c r="K29" s="476"/>
      <c r="L29" s="476">
        <f>+(J29*K29)*4</f>
        <v>0</v>
      </c>
      <c r="M29" s="544" t="b">
        <f>IF(OR(AND(J29=3,K29=4),AND(J29=2,K29=5),AND(J29=2,K29=5),AND(L29=20),AND(L29&gt;=52,L29&lt;=100)),"ZONA RIESGO EXTREMA",IF(OR(AND(J29=5,K29=2),AND(J29=4,K29=3),AND(J29=1,K29=4),AND(L29=16),AND(L29&gt;=28,L29&lt;=48)),"ZONA RIESGO ALTA",IF(OR(AND(J29=1,K29=3),AND(J29=4,K29=1),AND(L29=24)),"ZONA RIESGO MODERADA",IF(AND(L29&gt;=4,L29&lt;=16),"ZONA RIESGO BAJA"))))</f>
        <v>0</v>
      </c>
      <c r="N29" s="485">
        <v>1</v>
      </c>
      <c r="O29" s="504"/>
      <c r="P29" s="504"/>
      <c r="Q29" s="545"/>
      <c r="R29" s="545"/>
      <c r="S29" s="545"/>
      <c r="T29" s="545"/>
      <c r="U29" s="545"/>
      <c r="V29" s="545"/>
      <c r="W29" s="545"/>
      <c r="X29" s="545">
        <f t="shared" si="1"/>
        <v>0</v>
      </c>
      <c r="Y29" s="546" t="str">
        <f t="shared" si="0"/>
        <v>DEBIL</v>
      </c>
      <c r="Z29" s="547"/>
      <c r="AA29" s="548" t="str">
        <f t="shared" si="2"/>
        <v/>
      </c>
      <c r="AB29" s="545" t="str">
        <f t="shared" si="3"/>
        <v>SI</v>
      </c>
      <c r="AC29" s="545"/>
      <c r="AD29" s="549">
        <f>IF(AND(X29&gt;0,SUM(X30:X34)=0),X29,IF(AND(SUM(X29:X30)&gt;0,SUM(X31:X34)=0),AVERAGE(X29:X30),IF(AND(SUM(X29:X31)&gt;0,SUM(X32:X34)=0),AVERAGE(X29:X31),IF(AND(SUM(X29:X32)&gt;0,SUM(X33:X34)=0),AVERAGE(X29:X32),IF(AND(SUM(X29:X33)&gt;0,X34=0),AVERAGE(X29:X33),AVERAGE(X29:X34))))))</f>
        <v>0</v>
      </c>
      <c r="AE29" s="549" t="str">
        <f>IF(AND(AD29&gt;=50,AD29&lt;=99),"MODERADO",IF(AND(AD29=100), "FUERTE",IF(AND(AD29&lt;50), "DEBIL")))</f>
        <v>DEBIL</v>
      </c>
      <c r="AF29" s="550"/>
      <c r="AG29" s="550"/>
      <c r="AH29" s="551" t="str">
        <f>IFERROR(_xlfn.IFS(AND(AE29="MODERADO",AF29="Directamente"),1,AND(AE29="FUERTE",AF29="Directamente"),2),"0")</f>
        <v>0</v>
      </c>
      <c r="AI29" s="551" t="str">
        <f>IFERROR(_xlfn.IFS(AND(AE29="MODERADO",AG29="Directamente"),1,AND(AE29="FUERTE",AG29="Directamente"),2,AND(AE29="FUERTE",AG29="Indirectamente"),1),"0")</f>
        <v>0</v>
      </c>
      <c r="AJ29" s="552"/>
      <c r="AK29" s="552"/>
      <c r="AL29" s="476">
        <f>+(AJ29*AK29)*4</f>
        <v>0</v>
      </c>
      <c r="AM29" s="544"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553"/>
      <c r="AO29" s="492"/>
      <c r="AP29" s="492"/>
      <c r="AQ29" s="493"/>
      <c r="AR29" s="493"/>
      <c r="AS29" s="492"/>
      <c r="AT29" s="492"/>
      <c r="AU29" s="493"/>
      <c r="AV29" s="493"/>
      <c r="AW29" s="492"/>
      <c r="AX29" s="492"/>
      <c r="AY29" s="493"/>
      <c r="AZ29" s="493"/>
      <c r="BA29" s="492"/>
      <c r="BB29" s="492"/>
      <c r="BC29" s="493"/>
      <c r="BD29" s="493"/>
      <c r="BE29" s="492"/>
      <c r="BF29" s="485"/>
      <c r="BG29" s="493"/>
      <c r="BH29" s="493"/>
      <c r="BI29" s="492"/>
      <c r="BJ29" s="493"/>
      <c r="BK29" s="492"/>
      <c r="BL29" s="493"/>
      <c r="BM29" s="492"/>
      <c r="BN29" s="493"/>
      <c r="BO29" s="492"/>
      <c r="BP29" s="485"/>
      <c r="BQ29" s="493"/>
      <c r="BR29" s="492"/>
      <c r="BS29" s="492"/>
      <c r="BT29" s="492"/>
      <c r="BU29" s="493"/>
      <c r="BV29" s="492"/>
      <c r="BW29" s="492"/>
      <c r="BX29" s="493"/>
      <c r="BY29" s="492"/>
      <c r="BZ29" s="485"/>
      <c r="CA29" s="492"/>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row>
    <row r="30" spans="1:105" ht="21" customHeight="1" thickTop="1" thickBot="1" x14ac:dyDescent="0.35">
      <c r="A30" s="476"/>
      <c r="B30" s="477"/>
      <c r="C30" s="477"/>
      <c r="D30" s="477"/>
      <c r="E30" s="499"/>
      <c r="F30" s="477"/>
      <c r="G30" s="477"/>
      <c r="H30" s="477"/>
      <c r="I30" s="477"/>
      <c r="J30" s="476"/>
      <c r="K30" s="476"/>
      <c r="L30" s="476"/>
      <c r="M30" s="554"/>
      <c r="N30" s="485">
        <v>2</v>
      </c>
      <c r="O30" s="504"/>
      <c r="P30" s="504"/>
      <c r="Q30" s="545"/>
      <c r="R30" s="545"/>
      <c r="S30" s="545"/>
      <c r="T30" s="545"/>
      <c r="U30" s="545"/>
      <c r="V30" s="545"/>
      <c r="W30" s="545"/>
      <c r="X30" s="545">
        <f t="shared" si="1"/>
        <v>0</v>
      </c>
      <c r="Y30" s="546" t="str">
        <f t="shared" si="0"/>
        <v>DEBIL</v>
      </c>
      <c r="Z30" s="547"/>
      <c r="AA30" s="548" t="str">
        <f t="shared" si="2"/>
        <v/>
      </c>
      <c r="AB30" s="545" t="str">
        <f t="shared" si="3"/>
        <v>SI</v>
      </c>
      <c r="AC30" s="545"/>
      <c r="AD30" s="549"/>
      <c r="AE30" s="549"/>
      <c r="AF30" s="550"/>
      <c r="AG30" s="550"/>
      <c r="AH30" s="551"/>
      <c r="AI30" s="551"/>
      <c r="AJ30" s="552"/>
      <c r="AK30" s="552"/>
      <c r="AL30" s="476"/>
      <c r="AM30" s="554"/>
      <c r="AN30" s="555"/>
      <c r="AO30" s="492"/>
      <c r="AP30" s="492"/>
      <c r="AQ30" s="493"/>
      <c r="AR30" s="493"/>
      <c r="AS30" s="492"/>
      <c r="AT30" s="492"/>
      <c r="AU30" s="493"/>
      <c r="AV30" s="493"/>
      <c r="AW30" s="492"/>
      <c r="AX30" s="492"/>
      <c r="AY30" s="493"/>
      <c r="AZ30" s="493"/>
      <c r="BA30" s="492"/>
      <c r="BB30" s="492"/>
      <c r="BC30" s="493"/>
      <c r="BD30" s="493"/>
      <c r="BE30" s="492"/>
      <c r="BF30" s="485"/>
      <c r="BG30" s="493"/>
      <c r="BH30" s="493"/>
      <c r="BI30" s="492"/>
      <c r="BJ30" s="493"/>
      <c r="BK30" s="492"/>
      <c r="BL30" s="493"/>
      <c r="BM30" s="492"/>
      <c r="BN30" s="493"/>
      <c r="BO30" s="492"/>
      <c r="BP30" s="485"/>
      <c r="BQ30" s="493"/>
      <c r="BR30" s="492"/>
      <c r="BS30" s="492"/>
      <c r="BT30" s="492"/>
      <c r="BU30" s="493"/>
      <c r="BV30" s="492"/>
      <c r="BW30" s="492"/>
      <c r="BX30" s="493"/>
      <c r="BY30" s="492"/>
      <c r="BZ30" s="485"/>
      <c r="CA30" s="492"/>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row>
    <row r="31" spans="1:105" ht="21" customHeight="1" thickTop="1" thickBot="1" x14ac:dyDescent="0.35">
      <c r="A31" s="476"/>
      <c r="B31" s="477"/>
      <c r="C31" s="477"/>
      <c r="D31" s="477"/>
      <c r="E31" s="499"/>
      <c r="F31" s="477"/>
      <c r="G31" s="477"/>
      <c r="H31" s="477"/>
      <c r="I31" s="477"/>
      <c r="J31" s="476"/>
      <c r="K31" s="476"/>
      <c r="L31" s="476"/>
      <c r="M31" s="554"/>
      <c r="N31" s="485">
        <v>3</v>
      </c>
      <c r="O31" s="556"/>
      <c r="P31" s="556"/>
      <c r="Q31" s="545"/>
      <c r="R31" s="545"/>
      <c r="S31" s="545"/>
      <c r="T31" s="545"/>
      <c r="U31" s="545"/>
      <c r="V31" s="545"/>
      <c r="W31" s="545"/>
      <c r="X31" s="545">
        <f t="shared" si="1"/>
        <v>0</v>
      </c>
      <c r="Y31" s="546" t="str">
        <f t="shared" si="0"/>
        <v>DEBIL</v>
      </c>
      <c r="Z31" s="547"/>
      <c r="AA31" s="548" t="str">
        <f t="shared" si="2"/>
        <v/>
      </c>
      <c r="AB31" s="545" t="str">
        <f t="shared" si="3"/>
        <v>SI</v>
      </c>
      <c r="AC31" s="545"/>
      <c r="AD31" s="549"/>
      <c r="AE31" s="549"/>
      <c r="AF31" s="550"/>
      <c r="AG31" s="550"/>
      <c r="AH31" s="551"/>
      <c r="AI31" s="551"/>
      <c r="AJ31" s="552"/>
      <c r="AK31" s="552"/>
      <c r="AL31" s="476"/>
      <c r="AM31" s="554"/>
      <c r="AN31" s="555"/>
      <c r="AO31" s="492"/>
      <c r="AP31" s="492"/>
      <c r="AQ31" s="493"/>
      <c r="AR31" s="493"/>
      <c r="AS31" s="492"/>
      <c r="AT31" s="492"/>
      <c r="AU31" s="493"/>
      <c r="AV31" s="493"/>
      <c r="AW31" s="492"/>
      <c r="AX31" s="492"/>
      <c r="AY31" s="493"/>
      <c r="AZ31" s="493"/>
      <c r="BA31" s="492"/>
      <c r="BB31" s="492"/>
      <c r="BC31" s="493"/>
      <c r="BD31" s="493"/>
      <c r="BE31" s="492"/>
      <c r="BF31" s="485"/>
      <c r="BG31" s="493"/>
      <c r="BH31" s="493"/>
      <c r="BI31" s="492"/>
      <c r="BJ31" s="493"/>
      <c r="BK31" s="492"/>
      <c r="BL31" s="493"/>
      <c r="BM31" s="492"/>
      <c r="BN31" s="493"/>
      <c r="BO31" s="492"/>
      <c r="BP31" s="485"/>
      <c r="BQ31" s="493"/>
      <c r="BR31" s="492"/>
      <c r="BS31" s="492"/>
      <c r="BT31" s="492"/>
      <c r="BU31" s="493"/>
      <c r="BV31" s="492"/>
      <c r="BW31" s="492"/>
      <c r="BX31" s="493"/>
      <c r="BY31" s="492"/>
      <c r="BZ31" s="485"/>
      <c r="CA31" s="492"/>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row>
    <row r="32" spans="1:105" ht="21" customHeight="1" thickTop="1" thickBot="1" x14ac:dyDescent="0.35">
      <c r="A32" s="476"/>
      <c r="B32" s="477"/>
      <c r="C32" s="477"/>
      <c r="D32" s="477"/>
      <c r="E32" s="499"/>
      <c r="F32" s="477"/>
      <c r="G32" s="477"/>
      <c r="H32" s="477"/>
      <c r="I32" s="477"/>
      <c r="J32" s="476"/>
      <c r="K32" s="476"/>
      <c r="L32" s="476"/>
      <c r="M32" s="554"/>
      <c r="N32" s="485">
        <v>4</v>
      </c>
      <c r="O32" s="504"/>
      <c r="P32" s="504"/>
      <c r="Q32" s="545"/>
      <c r="R32" s="545"/>
      <c r="S32" s="545"/>
      <c r="T32" s="545"/>
      <c r="U32" s="545"/>
      <c r="V32" s="545"/>
      <c r="W32" s="545"/>
      <c r="X32" s="545">
        <f t="shared" si="1"/>
        <v>0</v>
      </c>
      <c r="Y32" s="546" t="str">
        <f t="shared" si="0"/>
        <v>DEBIL</v>
      </c>
      <c r="Z32" s="547"/>
      <c r="AA32" s="548" t="str">
        <f t="shared" si="2"/>
        <v/>
      </c>
      <c r="AB32" s="545" t="str">
        <f t="shared" si="3"/>
        <v>SI</v>
      </c>
      <c r="AC32" s="545"/>
      <c r="AD32" s="549"/>
      <c r="AE32" s="549"/>
      <c r="AF32" s="550"/>
      <c r="AG32" s="550"/>
      <c r="AH32" s="551"/>
      <c r="AI32" s="551"/>
      <c r="AJ32" s="552"/>
      <c r="AK32" s="552"/>
      <c r="AL32" s="476"/>
      <c r="AM32" s="554"/>
      <c r="AN32" s="555"/>
      <c r="AO32" s="492"/>
      <c r="AP32" s="492"/>
      <c r="AQ32" s="493"/>
      <c r="AR32" s="493"/>
      <c r="AS32" s="492"/>
      <c r="AT32" s="492"/>
      <c r="AU32" s="493"/>
      <c r="AV32" s="493"/>
      <c r="AW32" s="492"/>
      <c r="AX32" s="492"/>
      <c r="AY32" s="493"/>
      <c r="AZ32" s="493"/>
      <c r="BA32" s="492"/>
      <c r="BB32" s="492"/>
      <c r="BC32" s="493"/>
      <c r="BD32" s="493"/>
      <c r="BE32" s="492"/>
      <c r="BF32" s="485"/>
      <c r="BG32" s="493"/>
      <c r="BH32" s="493"/>
      <c r="BI32" s="492"/>
      <c r="BJ32" s="493"/>
      <c r="BK32" s="492"/>
      <c r="BL32" s="493"/>
      <c r="BM32" s="492"/>
      <c r="BN32" s="493"/>
      <c r="BO32" s="492"/>
      <c r="BP32" s="485"/>
      <c r="BQ32" s="493"/>
      <c r="BR32" s="492"/>
      <c r="BS32" s="492"/>
      <c r="BT32" s="492"/>
      <c r="BU32" s="493"/>
      <c r="BV32" s="492"/>
      <c r="BW32" s="492"/>
      <c r="BX32" s="493"/>
      <c r="BY32" s="492"/>
      <c r="BZ32" s="485"/>
      <c r="CA32" s="492"/>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row>
    <row r="33" spans="1:105" ht="21" customHeight="1" thickTop="1" thickBot="1" x14ac:dyDescent="0.35">
      <c r="A33" s="476"/>
      <c r="B33" s="477"/>
      <c r="C33" s="477"/>
      <c r="D33" s="477"/>
      <c r="E33" s="499"/>
      <c r="F33" s="477"/>
      <c r="G33" s="477"/>
      <c r="H33" s="477"/>
      <c r="I33" s="477"/>
      <c r="J33" s="476"/>
      <c r="K33" s="476"/>
      <c r="L33" s="476"/>
      <c r="M33" s="554"/>
      <c r="N33" s="485">
        <v>5</v>
      </c>
      <c r="O33" s="504"/>
      <c r="P33" s="504"/>
      <c r="Q33" s="545"/>
      <c r="R33" s="545"/>
      <c r="S33" s="545"/>
      <c r="T33" s="545"/>
      <c r="U33" s="545"/>
      <c r="V33" s="545"/>
      <c r="W33" s="545"/>
      <c r="X33" s="545">
        <f t="shared" si="1"/>
        <v>0</v>
      </c>
      <c r="Y33" s="546" t="str">
        <f t="shared" si="0"/>
        <v>DEBIL</v>
      </c>
      <c r="Z33" s="547"/>
      <c r="AA33" s="548" t="str">
        <f t="shared" si="2"/>
        <v/>
      </c>
      <c r="AB33" s="545" t="str">
        <f t="shared" si="3"/>
        <v>SI</v>
      </c>
      <c r="AC33" s="545"/>
      <c r="AD33" s="549"/>
      <c r="AE33" s="549"/>
      <c r="AF33" s="550"/>
      <c r="AG33" s="550"/>
      <c r="AH33" s="551"/>
      <c r="AI33" s="551"/>
      <c r="AJ33" s="552"/>
      <c r="AK33" s="552"/>
      <c r="AL33" s="476"/>
      <c r="AM33" s="554"/>
      <c r="AN33" s="555"/>
      <c r="AO33" s="492"/>
      <c r="AP33" s="492"/>
      <c r="AQ33" s="493"/>
      <c r="AR33" s="493"/>
      <c r="AS33" s="492"/>
      <c r="AT33" s="492"/>
      <c r="AU33" s="493"/>
      <c r="AV33" s="493"/>
      <c r="AW33" s="492"/>
      <c r="AX33" s="492"/>
      <c r="AY33" s="493"/>
      <c r="AZ33" s="493"/>
      <c r="BA33" s="492"/>
      <c r="BB33" s="492"/>
      <c r="BC33" s="493"/>
      <c r="BD33" s="493"/>
      <c r="BE33" s="492"/>
      <c r="BF33" s="485"/>
      <c r="BG33" s="493"/>
      <c r="BH33" s="493"/>
      <c r="BI33" s="492"/>
      <c r="BJ33" s="493"/>
      <c r="BK33" s="492"/>
      <c r="BL33" s="493"/>
      <c r="BM33" s="492"/>
      <c r="BN33" s="493"/>
      <c r="BO33" s="492"/>
      <c r="BP33" s="485"/>
      <c r="BQ33" s="493"/>
      <c r="BR33" s="492"/>
      <c r="BS33" s="492"/>
      <c r="BT33" s="492"/>
      <c r="BU33" s="493"/>
      <c r="BV33" s="492"/>
      <c r="BW33" s="492"/>
      <c r="BX33" s="493"/>
      <c r="BY33" s="492"/>
      <c r="BZ33" s="485"/>
      <c r="CA33" s="492"/>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row>
    <row r="34" spans="1:105" ht="21" customHeight="1" thickTop="1" thickBot="1" x14ac:dyDescent="0.35">
      <c r="A34" s="476"/>
      <c r="B34" s="477"/>
      <c r="C34" s="477"/>
      <c r="D34" s="477"/>
      <c r="E34" s="499"/>
      <c r="F34" s="477"/>
      <c r="G34" s="477"/>
      <c r="H34" s="477"/>
      <c r="I34" s="477"/>
      <c r="J34" s="476"/>
      <c r="K34" s="476"/>
      <c r="L34" s="476"/>
      <c r="M34" s="557"/>
      <c r="N34" s="485">
        <v>6</v>
      </c>
      <c r="O34" s="504"/>
      <c r="P34" s="504"/>
      <c r="Q34" s="545"/>
      <c r="R34" s="545"/>
      <c r="S34" s="545"/>
      <c r="T34" s="545"/>
      <c r="U34" s="545"/>
      <c r="V34" s="545"/>
      <c r="W34" s="545"/>
      <c r="X34" s="545">
        <f t="shared" si="1"/>
        <v>0</v>
      </c>
      <c r="Y34" s="546" t="str">
        <f t="shared" si="0"/>
        <v>DEBIL</v>
      </c>
      <c r="Z34" s="547"/>
      <c r="AA34" s="548" t="str">
        <f t="shared" si="2"/>
        <v/>
      </c>
      <c r="AB34" s="545" t="str">
        <f t="shared" si="3"/>
        <v>SI</v>
      </c>
      <c r="AC34" s="545"/>
      <c r="AD34" s="549"/>
      <c r="AE34" s="549"/>
      <c r="AF34" s="550"/>
      <c r="AG34" s="550"/>
      <c r="AH34" s="551"/>
      <c r="AI34" s="551"/>
      <c r="AJ34" s="552"/>
      <c r="AK34" s="552"/>
      <c r="AL34" s="476"/>
      <c r="AM34" s="557"/>
      <c r="AN34" s="558"/>
      <c r="AO34" s="492"/>
      <c r="AP34" s="492"/>
      <c r="AQ34" s="493"/>
      <c r="AR34" s="493"/>
      <c r="AS34" s="492"/>
      <c r="AT34" s="492"/>
      <c r="AU34" s="493"/>
      <c r="AV34" s="493"/>
      <c r="AW34" s="492"/>
      <c r="AX34" s="492"/>
      <c r="AY34" s="493"/>
      <c r="AZ34" s="493"/>
      <c r="BA34" s="492"/>
      <c r="BB34" s="492"/>
      <c r="BC34" s="493"/>
      <c r="BD34" s="493"/>
      <c r="BE34" s="492"/>
      <c r="BF34" s="485"/>
      <c r="BG34" s="493"/>
      <c r="BH34" s="493"/>
      <c r="BI34" s="492"/>
      <c r="BJ34" s="493"/>
      <c r="BK34" s="492"/>
      <c r="BL34" s="493"/>
      <c r="BM34" s="492"/>
      <c r="BN34" s="493"/>
      <c r="BO34" s="492"/>
      <c r="BP34" s="485"/>
      <c r="BQ34" s="493"/>
      <c r="BR34" s="492"/>
      <c r="BS34" s="492"/>
      <c r="BT34" s="492"/>
      <c r="BU34" s="493"/>
      <c r="BV34" s="492"/>
      <c r="BW34" s="492"/>
      <c r="BX34" s="493"/>
      <c r="BY34" s="492"/>
      <c r="BZ34" s="485"/>
      <c r="CA34" s="492"/>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row>
    <row r="35" spans="1:105" ht="21" customHeight="1" thickTop="1" thickBot="1" x14ac:dyDescent="0.35">
      <c r="A35" s="476">
        <v>6</v>
      </c>
      <c r="B35" s="477"/>
      <c r="C35" s="477"/>
      <c r="D35" s="477"/>
      <c r="E35" s="499"/>
      <c r="F35" s="477"/>
      <c r="G35" s="477"/>
      <c r="H35" s="477"/>
      <c r="I35" s="477"/>
      <c r="J35" s="476"/>
      <c r="K35" s="476"/>
      <c r="L35" s="476">
        <f>+(J35*K35)*4</f>
        <v>0</v>
      </c>
      <c r="M35" s="544" t="b">
        <f>IF(OR(AND(J35=3,K35=4),AND(J35=2,K35=5),AND(J35=2,K35=5),AND(L35=20),AND(L35&gt;=52,L35&lt;=100)),"ZONA RIESGO EXTREMA",IF(OR(AND(J35=5,K35=2),AND(J35=4,K35=3),AND(J35=1,K35=4),AND(L35=16),AND(L35&gt;=28,L35&lt;=48)),"ZONA RIESGO ALTA",IF(OR(AND(J35=1,K35=3),AND(J35=4,K35=1),AND(L35=24)),"ZONA RIESGO MODERADA",IF(AND(L35&gt;=4,L35&lt;=16),"ZONA RIESGO BAJA"))))</f>
        <v>0</v>
      </c>
      <c r="N35" s="485">
        <v>1</v>
      </c>
      <c r="O35" s="504"/>
      <c r="P35" s="504"/>
      <c r="Q35" s="545"/>
      <c r="R35" s="545"/>
      <c r="S35" s="545"/>
      <c r="T35" s="545"/>
      <c r="U35" s="545"/>
      <c r="V35" s="545"/>
      <c r="W35" s="545"/>
      <c r="X35" s="545">
        <f t="shared" si="1"/>
        <v>0</v>
      </c>
      <c r="Y35" s="546" t="str">
        <f t="shared" si="0"/>
        <v>DEBIL</v>
      </c>
      <c r="Z35" s="547"/>
      <c r="AA35" s="548" t="str">
        <f t="shared" si="2"/>
        <v/>
      </c>
      <c r="AB35" s="545" t="str">
        <f t="shared" si="3"/>
        <v>SI</v>
      </c>
      <c r="AC35" s="545"/>
      <c r="AD35" s="549">
        <f>IF(AND(X35&gt;0,SUM(X36:X40)=0),X35,IF(AND(SUM(X35:X36)&gt;0,SUM(X37:X40)=0),AVERAGE(X35:X36),IF(AND(SUM(X35:X37)&gt;0,SUM(X38:X40)=0),AVERAGE(X35:X37),IF(AND(SUM(X35:X38)&gt;0,SUM(X39:X40)=0),AVERAGE(X35:X38),IF(AND(SUM(X35:X39)&gt;0,X40=0),AVERAGE(X35:X39),AVERAGE(X35:X40))))))</f>
        <v>0</v>
      </c>
      <c r="AE35" s="549" t="str">
        <f>IF(AND(AD35&gt;=50,AD35&lt;=99),"MODERADO",IF(AND(AD35=100), "FUERTE",IF(AND(AD35&lt;50), "DEBIL")))</f>
        <v>DEBIL</v>
      </c>
      <c r="AF35" s="550"/>
      <c r="AG35" s="550"/>
      <c r="AH35" s="551" t="str">
        <f>IFERROR(_xlfn.IFS(AND(AE35="MODERADO",AF35="Directamente"),1,AND(AE35="FUERTE",AF35="Directamente"),2),"0")</f>
        <v>0</v>
      </c>
      <c r="AI35" s="551" t="str">
        <f>IFERROR(_xlfn.IFS(AND(AE35="MODERADO",AG35="Directamente"),1,AND(AE35="FUERTE",AG35="Directamente"),2,AND(AE35="FUERTE",AG35="Indirectamente"),1),"0")</f>
        <v>0</v>
      </c>
      <c r="AJ35" s="552"/>
      <c r="AK35" s="552"/>
      <c r="AL35" s="476">
        <f>+(AJ35*AK35)*4</f>
        <v>0</v>
      </c>
      <c r="AM35" s="544"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553"/>
      <c r="AO35" s="492"/>
      <c r="AP35" s="492"/>
      <c r="AQ35" s="493"/>
      <c r="AR35" s="493"/>
      <c r="AS35" s="492"/>
      <c r="AT35" s="492"/>
      <c r="AU35" s="493"/>
      <c r="AV35" s="493"/>
      <c r="AW35" s="492"/>
      <c r="AX35" s="492"/>
      <c r="AY35" s="493"/>
      <c r="AZ35" s="493"/>
      <c r="BA35" s="492"/>
      <c r="BB35" s="492"/>
      <c r="BC35" s="493"/>
      <c r="BD35" s="493"/>
      <c r="BE35" s="492"/>
      <c r="BF35" s="485"/>
      <c r="BG35" s="493"/>
      <c r="BH35" s="493"/>
      <c r="BI35" s="492"/>
      <c r="BJ35" s="493"/>
      <c r="BK35" s="492"/>
      <c r="BL35" s="493"/>
      <c r="BM35" s="492"/>
      <c r="BN35" s="493"/>
      <c r="BO35" s="492"/>
      <c r="BP35" s="485"/>
      <c r="BQ35" s="493"/>
      <c r="BR35" s="492"/>
      <c r="BS35" s="492"/>
      <c r="BT35" s="492"/>
      <c r="BU35" s="493"/>
      <c r="BV35" s="492"/>
      <c r="BW35" s="492"/>
      <c r="BX35" s="493"/>
      <c r="BY35" s="492"/>
      <c r="BZ35" s="485"/>
      <c r="CA35" s="492"/>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row>
    <row r="36" spans="1:105" ht="21" customHeight="1" thickTop="1" thickBot="1" x14ac:dyDescent="0.35">
      <c r="A36" s="476"/>
      <c r="B36" s="477"/>
      <c r="C36" s="477"/>
      <c r="D36" s="477"/>
      <c r="E36" s="499"/>
      <c r="F36" s="477"/>
      <c r="G36" s="477"/>
      <c r="H36" s="477"/>
      <c r="I36" s="477"/>
      <c r="J36" s="476"/>
      <c r="K36" s="476"/>
      <c r="L36" s="476"/>
      <c r="M36" s="554"/>
      <c r="N36" s="485">
        <v>2</v>
      </c>
      <c r="O36" s="504"/>
      <c r="P36" s="504"/>
      <c r="Q36" s="545"/>
      <c r="R36" s="545"/>
      <c r="S36" s="545"/>
      <c r="T36" s="545"/>
      <c r="U36" s="545"/>
      <c r="V36" s="545"/>
      <c r="W36" s="545"/>
      <c r="X36" s="545">
        <f t="shared" si="1"/>
        <v>0</v>
      </c>
      <c r="Y36" s="546" t="str">
        <f t="shared" si="0"/>
        <v>DEBIL</v>
      </c>
      <c r="Z36" s="547"/>
      <c r="AA36" s="548" t="str">
        <f t="shared" si="2"/>
        <v/>
      </c>
      <c r="AB36" s="545" t="str">
        <f t="shared" si="3"/>
        <v>SI</v>
      </c>
      <c r="AC36" s="545"/>
      <c r="AD36" s="549"/>
      <c r="AE36" s="549"/>
      <c r="AF36" s="550"/>
      <c r="AG36" s="550"/>
      <c r="AH36" s="551"/>
      <c r="AI36" s="551"/>
      <c r="AJ36" s="552"/>
      <c r="AK36" s="552"/>
      <c r="AL36" s="476"/>
      <c r="AM36" s="554"/>
      <c r="AN36" s="555"/>
      <c r="AO36" s="492"/>
      <c r="AP36" s="492"/>
      <c r="AQ36" s="493"/>
      <c r="AR36" s="493"/>
      <c r="AS36" s="492"/>
      <c r="AT36" s="492"/>
      <c r="AU36" s="493"/>
      <c r="AV36" s="493"/>
      <c r="AW36" s="492"/>
      <c r="AX36" s="492"/>
      <c r="AY36" s="493"/>
      <c r="AZ36" s="493"/>
      <c r="BA36" s="492"/>
      <c r="BB36" s="492"/>
      <c r="BC36" s="493"/>
      <c r="BD36" s="493"/>
      <c r="BE36" s="492"/>
      <c r="BF36" s="485"/>
      <c r="BG36" s="493"/>
      <c r="BH36" s="493"/>
      <c r="BI36" s="492"/>
      <c r="BJ36" s="493"/>
      <c r="BK36" s="492"/>
      <c r="BL36" s="493"/>
      <c r="BM36" s="492"/>
      <c r="BN36" s="493"/>
      <c r="BO36" s="492"/>
      <c r="BP36" s="485"/>
      <c r="BQ36" s="493"/>
      <c r="BR36" s="492"/>
      <c r="BS36" s="492"/>
      <c r="BT36" s="492"/>
      <c r="BU36" s="493"/>
      <c r="BV36" s="492"/>
      <c r="BW36" s="492"/>
      <c r="BX36" s="493"/>
      <c r="BY36" s="492"/>
      <c r="BZ36" s="485"/>
      <c r="CA36" s="492"/>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row>
    <row r="37" spans="1:105" ht="21" customHeight="1" thickTop="1" thickBot="1" x14ac:dyDescent="0.35">
      <c r="A37" s="476"/>
      <c r="B37" s="477"/>
      <c r="C37" s="477"/>
      <c r="D37" s="477"/>
      <c r="E37" s="499"/>
      <c r="F37" s="477"/>
      <c r="G37" s="477"/>
      <c r="H37" s="477"/>
      <c r="I37" s="477"/>
      <c r="J37" s="476"/>
      <c r="K37" s="476"/>
      <c r="L37" s="476"/>
      <c r="M37" s="554"/>
      <c r="N37" s="485">
        <v>3</v>
      </c>
      <c r="O37" s="556"/>
      <c r="P37" s="556"/>
      <c r="Q37" s="545"/>
      <c r="R37" s="545"/>
      <c r="S37" s="545"/>
      <c r="T37" s="545"/>
      <c r="U37" s="545"/>
      <c r="V37" s="545"/>
      <c r="W37" s="545"/>
      <c r="X37" s="545">
        <f t="shared" si="1"/>
        <v>0</v>
      </c>
      <c r="Y37" s="546" t="str">
        <f t="shared" si="0"/>
        <v>DEBIL</v>
      </c>
      <c r="Z37" s="547"/>
      <c r="AA37" s="548" t="str">
        <f t="shared" si="2"/>
        <v/>
      </c>
      <c r="AB37" s="545" t="str">
        <f t="shared" si="3"/>
        <v>SI</v>
      </c>
      <c r="AC37" s="545"/>
      <c r="AD37" s="549"/>
      <c r="AE37" s="549"/>
      <c r="AF37" s="550"/>
      <c r="AG37" s="550"/>
      <c r="AH37" s="551"/>
      <c r="AI37" s="551"/>
      <c r="AJ37" s="552"/>
      <c r="AK37" s="552"/>
      <c r="AL37" s="476"/>
      <c r="AM37" s="554"/>
      <c r="AN37" s="555"/>
      <c r="AO37" s="492"/>
      <c r="AP37" s="492"/>
      <c r="AQ37" s="493"/>
      <c r="AR37" s="493"/>
      <c r="AS37" s="492"/>
      <c r="AT37" s="492"/>
      <c r="AU37" s="493"/>
      <c r="AV37" s="493"/>
      <c r="AW37" s="492"/>
      <c r="AX37" s="492"/>
      <c r="AY37" s="493"/>
      <c r="AZ37" s="493"/>
      <c r="BA37" s="492"/>
      <c r="BB37" s="492"/>
      <c r="BC37" s="493"/>
      <c r="BD37" s="493"/>
      <c r="BE37" s="492"/>
      <c r="BF37" s="485"/>
      <c r="BG37" s="493"/>
      <c r="BH37" s="493"/>
      <c r="BI37" s="492"/>
      <c r="BJ37" s="493"/>
      <c r="BK37" s="492"/>
      <c r="BL37" s="493"/>
      <c r="BM37" s="492"/>
      <c r="BN37" s="493"/>
      <c r="BO37" s="492"/>
      <c r="BP37" s="485"/>
      <c r="BQ37" s="493"/>
      <c r="BR37" s="492"/>
      <c r="BS37" s="492"/>
      <c r="BT37" s="492"/>
      <c r="BU37" s="493"/>
      <c r="BV37" s="492"/>
      <c r="BW37" s="492"/>
      <c r="BX37" s="493"/>
      <c r="BY37" s="492"/>
      <c r="BZ37" s="485"/>
      <c r="CA37" s="492"/>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row>
    <row r="38" spans="1:105" ht="21" customHeight="1" thickTop="1" thickBot="1" x14ac:dyDescent="0.35">
      <c r="A38" s="476"/>
      <c r="B38" s="477"/>
      <c r="C38" s="477"/>
      <c r="D38" s="477"/>
      <c r="E38" s="499"/>
      <c r="F38" s="477"/>
      <c r="G38" s="477"/>
      <c r="H38" s="477"/>
      <c r="I38" s="477"/>
      <c r="J38" s="476"/>
      <c r="K38" s="476"/>
      <c r="L38" s="476"/>
      <c r="M38" s="554"/>
      <c r="N38" s="485">
        <v>4</v>
      </c>
      <c r="O38" s="504"/>
      <c r="P38" s="504"/>
      <c r="Q38" s="545"/>
      <c r="R38" s="545"/>
      <c r="S38" s="545"/>
      <c r="T38" s="545"/>
      <c r="U38" s="545"/>
      <c r="V38" s="545"/>
      <c r="W38" s="545"/>
      <c r="X38" s="545">
        <f t="shared" si="1"/>
        <v>0</v>
      </c>
      <c r="Y38" s="546" t="str">
        <f t="shared" si="0"/>
        <v>DEBIL</v>
      </c>
      <c r="Z38" s="547"/>
      <c r="AA38" s="548" t="str">
        <f t="shared" si="2"/>
        <v/>
      </c>
      <c r="AB38" s="545" t="str">
        <f t="shared" si="3"/>
        <v>SI</v>
      </c>
      <c r="AC38" s="545"/>
      <c r="AD38" s="549"/>
      <c r="AE38" s="549"/>
      <c r="AF38" s="550"/>
      <c r="AG38" s="550"/>
      <c r="AH38" s="551"/>
      <c r="AI38" s="551"/>
      <c r="AJ38" s="552"/>
      <c r="AK38" s="552"/>
      <c r="AL38" s="476"/>
      <c r="AM38" s="554"/>
      <c r="AN38" s="555"/>
      <c r="AO38" s="492"/>
      <c r="AP38" s="492"/>
      <c r="AQ38" s="493"/>
      <c r="AR38" s="493"/>
      <c r="AS38" s="492"/>
      <c r="AT38" s="492"/>
      <c r="AU38" s="493"/>
      <c r="AV38" s="493"/>
      <c r="AW38" s="492"/>
      <c r="AX38" s="492"/>
      <c r="AY38" s="493"/>
      <c r="AZ38" s="493"/>
      <c r="BA38" s="492"/>
      <c r="BB38" s="492"/>
      <c r="BC38" s="493"/>
      <c r="BD38" s="493"/>
      <c r="BE38" s="492"/>
      <c r="BF38" s="485"/>
      <c r="BG38" s="493"/>
      <c r="BH38" s="493"/>
      <c r="BI38" s="492"/>
      <c r="BJ38" s="493"/>
      <c r="BK38" s="492"/>
      <c r="BL38" s="493"/>
      <c r="BM38" s="492"/>
      <c r="BN38" s="493"/>
      <c r="BO38" s="492"/>
      <c r="BP38" s="485"/>
      <c r="BQ38" s="493"/>
      <c r="BR38" s="492"/>
      <c r="BS38" s="492"/>
      <c r="BT38" s="492"/>
      <c r="BU38" s="493"/>
      <c r="BV38" s="492"/>
      <c r="BW38" s="492"/>
      <c r="BX38" s="493"/>
      <c r="BY38" s="492"/>
      <c r="BZ38" s="485"/>
      <c r="CA38" s="492"/>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row>
    <row r="39" spans="1:105" ht="21" customHeight="1" thickTop="1" thickBot="1" x14ac:dyDescent="0.35">
      <c r="A39" s="476"/>
      <c r="B39" s="477"/>
      <c r="C39" s="477"/>
      <c r="D39" s="477"/>
      <c r="E39" s="499"/>
      <c r="F39" s="477"/>
      <c r="G39" s="477"/>
      <c r="H39" s="477"/>
      <c r="I39" s="477"/>
      <c r="J39" s="476"/>
      <c r="K39" s="476"/>
      <c r="L39" s="476"/>
      <c r="M39" s="554"/>
      <c r="N39" s="485">
        <v>5</v>
      </c>
      <c r="O39" s="504"/>
      <c r="P39" s="504"/>
      <c r="Q39" s="545"/>
      <c r="R39" s="545"/>
      <c r="S39" s="545"/>
      <c r="T39" s="545"/>
      <c r="U39" s="545"/>
      <c r="V39" s="545"/>
      <c r="W39" s="545"/>
      <c r="X39" s="545">
        <f t="shared" si="1"/>
        <v>0</v>
      </c>
      <c r="Y39" s="546" t="str">
        <f t="shared" si="0"/>
        <v>DEBIL</v>
      </c>
      <c r="Z39" s="547"/>
      <c r="AA39" s="548" t="str">
        <f t="shared" si="2"/>
        <v/>
      </c>
      <c r="AB39" s="545" t="str">
        <f t="shared" si="3"/>
        <v>SI</v>
      </c>
      <c r="AC39" s="545"/>
      <c r="AD39" s="549"/>
      <c r="AE39" s="549"/>
      <c r="AF39" s="550"/>
      <c r="AG39" s="550"/>
      <c r="AH39" s="551"/>
      <c r="AI39" s="551"/>
      <c r="AJ39" s="552"/>
      <c r="AK39" s="552"/>
      <c r="AL39" s="476"/>
      <c r="AM39" s="554"/>
      <c r="AN39" s="555"/>
      <c r="AO39" s="492"/>
      <c r="AP39" s="492"/>
      <c r="AQ39" s="493"/>
      <c r="AR39" s="493"/>
      <c r="AS39" s="492"/>
      <c r="AT39" s="492"/>
      <c r="AU39" s="493"/>
      <c r="AV39" s="493"/>
      <c r="AW39" s="492"/>
      <c r="AX39" s="492"/>
      <c r="AY39" s="493"/>
      <c r="AZ39" s="493"/>
      <c r="BA39" s="492"/>
      <c r="BB39" s="492"/>
      <c r="BC39" s="493"/>
      <c r="BD39" s="493"/>
      <c r="BE39" s="492"/>
      <c r="BF39" s="485"/>
      <c r="BG39" s="493"/>
      <c r="BH39" s="493"/>
      <c r="BI39" s="492"/>
      <c r="BJ39" s="493"/>
      <c r="BK39" s="492"/>
      <c r="BL39" s="493"/>
      <c r="BM39" s="492"/>
      <c r="BN39" s="493"/>
      <c r="BO39" s="492"/>
      <c r="BP39" s="485"/>
      <c r="BQ39" s="493"/>
      <c r="BR39" s="492"/>
      <c r="BS39" s="492"/>
      <c r="BT39" s="492"/>
      <c r="BU39" s="493"/>
      <c r="BV39" s="492"/>
      <c r="BW39" s="492"/>
      <c r="BX39" s="493"/>
      <c r="BY39" s="492"/>
      <c r="BZ39" s="485"/>
      <c r="CA39" s="492"/>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row>
    <row r="40" spans="1:105" ht="21" customHeight="1" thickTop="1" thickBot="1" x14ac:dyDescent="0.35">
      <c r="A40" s="476"/>
      <c r="B40" s="477"/>
      <c r="C40" s="477"/>
      <c r="D40" s="477"/>
      <c r="E40" s="499"/>
      <c r="F40" s="477"/>
      <c r="G40" s="477"/>
      <c r="H40" s="477"/>
      <c r="I40" s="477"/>
      <c r="J40" s="476"/>
      <c r="K40" s="476"/>
      <c r="L40" s="476"/>
      <c r="M40" s="557"/>
      <c r="N40" s="485">
        <v>6</v>
      </c>
      <c r="O40" s="504"/>
      <c r="P40" s="504"/>
      <c r="Q40" s="545"/>
      <c r="R40" s="545"/>
      <c r="S40" s="545"/>
      <c r="T40" s="545"/>
      <c r="U40" s="545"/>
      <c r="V40" s="545"/>
      <c r="W40" s="545"/>
      <c r="X40" s="545">
        <f t="shared" si="1"/>
        <v>0</v>
      </c>
      <c r="Y40" s="546" t="str">
        <f t="shared" si="0"/>
        <v>DEBIL</v>
      </c>
      <c r="Z40" s="547"/>
      <c r="AA40" s="548" t="str">
        <f t="shared" si="2"/>
        <v/>
      </c>
      <c r="AB40" s="545" t="str">
        <f t="shared" si="3"/>
        <v>SI</v>
      </c>
      <c r="AC40" s="545"/>
      <c r="AD40" s="549"/>
      <c r="AE40" s="549"/>
      <c r="AF40" s="550"/>
      <c r="AG40" s="550"/>
      <c r="AH40" s="551"/>
      <c r="AI40" s="551"/>
      <c r="AJ40" s="552"/>
      <c r="AK40" s="552"/>
      <c r="AL40" s="476"/>
      <c r="AM40" s="557"/>
      <c r="AN40" s="558"/>
      <c r="AO40" s="492"/>
      <c r="AP40" s="492"/>
      <c r="AQ40" s="493"/>
      <c r="AR40" s="493"/>
      <c r="AS40" s="492"/>
      <c r="AT40" s="492"/>
      <c r="AU40" s="493"/>
      <c r="AV40" s="493"/>
      <c r="AW40" s="492"/>
      <c r="AX40" s="492"/>
      <c r="AY40" s="493"/>
      <c r="AZ40" s="493"/>
      <c r="BA40" s="492"/>
      <c r="BB40" s="492"/>
      <c r="BC40" s="493"/>
      <c r="BD40" s="493"/>
      <c r="BE40" s="492"/>
      <c r="BF40" s="485"/>
      <c r="BG40" s="493"/>
      <c r="BH40" s="493"/>
      <c r="BI40" s="492"/>
      <c r="BJ40" s="493"/>
      <c r="BK40" s="492"/>
      <c r="BL40" s="493"/>
      <c r="BM40" s="492"/>
      <c r="BN40" s="493"/>
      <c r="BO40" s="492"/>
      <c r="BP40" s="485"/>
      <c r="BQ40" s="493"/>
      <c r="BR40" s="492"/>
      <c r="BS40" s="492"/>
      <c r="BT40" s="492"/>
      <c r="BU40" s="493"/>
      <c r="BV40" s="492"/>
      <c r="BW40" s="492"/>
      <c r="BX40" s="493"/>
      <c r="BY40" s="492"/>
      <c r="BZ40" s="485"/>
      <c r="CA40" s="492"/>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row>
    <row r="41" spans="1:105" ht="21" customHeight="1" thickTop="1" thickBot="1" x14ac:dyDescent="0.35">
      <c r="A41" s="476">
        <v>7</v>
      </c>
      <c r="B41" s="477"/>
      <c r="C41" s="477"/>
      <c r="D41" s="477"/>
      <c r="E41" s="499"/>
      <c r="F41" s="477"/>
      <c r="G41" s="477"/>
      <c r="H41" s="477"/>
      <c r="I41" s="477"/>
      <c r="J41" s="476"/>
      <c r="K41" s="476"/>
      <c r="L41" s="476">
        <f>+(J41*K41)*4</f>
        <v>0</v>
      </c>
      <c r="M41" s="544" t="b">
        <f>IF(OR(AND(J41=3,K41=4),AND(J41=2,K41=5),AND(J41=2,K41=5),AND(L41=20),AND(L41&gt;=52,L41&lt;=100)),"ZONA RIESGO EXTREMA",IF(OR(AND(J41=5,K41=2),AND(J41=4,K41=3),AND(J41=1,K41=4),AND(L41=16),AND(L41&gt;=28,L41&lt;=48)),"ZONA RIESGO ALTA",IF(OR(AND(J41=1,K41=3),AND(J41=4,K41=1),AND(L41=24)),"ZONA RIESGO MODERADA",IF(AND(L41&gt;=4,L41&lt;=16),"ZONA RIESGO BAJA"))))</f>
        <v>0</v>
      </c>
      <c r="N41" s="485">
        <v>1</v>
      </c>
      <c r="O41" s="504"/>
      <c r="P41" s="504"/>
      <c r="Q41" s="545"/>
      <c r="R41" s="545"/>
      <c r="S41" s="545"/>
      <c r="T41" s="545"/>
      <c r="U41" s="545"/>
      <c r="V41" s="545"/>
      <c r="W41" s="545"/>
      <c r="X41" s="545">
        <f t="shared" si="1"/>
        <v>0</v>
      </c>
      <c r="Y41" s="546" t="str">
        <f t="shared" si="0"/>
        <v>DEBIL</v>
      </c>
      <c r="Z41" s="547"/>
      <c r="AA41" s="548" t="str">
        <f t="shared" si="2"/>
        <v/>
      </c>
      <c r="AB41" s="545" t="str">
        <f t="shared" si="3"/>
        <v>SI</v>
      </c>
      <c r="AC41" s="545"/>
      <c r="AD41" s="549">
        <f>IF(AND(X41&gt;0,SUM(X42:X46)=0),X41,IF(AND(SUM(X41:X42)&gt;0,SUM(X43:X46)=0),AVERAGE(X41:X42),IF(AND(SUM(X41:X43)&gt;0,SUM(X44:X46)=0),AVERAGE(X41:X43),IF(AND(SUM(X41:X44)&gt;0,SUM(X45:X46)=0),AVERAGE(X41:X44),IF(AND(SUM(X41:X45)&gt;0,X46=0),AVERAGE(X41:X45),AVERAGE(X41:X46))))))</f>
        <v>0</v>
      </c>
      <c r="AE41" s="549" t="str">
        <f>IF(AND(AD41&gt;=50,AD41&lt;=99),"MODERADO",IF(AND(AD41=100), "FUERTE",IF(AND(AD41&lt;50), "DEBIL")))</f>
        <v>DEBIL</v>
      </c>
      <c r="AF41" s="550"/>
      <c r="AG41" s="550"/>
      <c r="AH41" s="551" t="str">
        <f>IFERROR(_xlfn.IFS(AND(AE41="MODERADO",AF41="Directamente"),1,AND(AE41="FUERTE",AF41="Directamente"),2),"0")</f>
        <v>0</v>
      </c>
      <c r="AI41" s="551" t="str">
        <f>IFERROR(_xlfn.IFS(AND(AE41="MODERADO",AG41="Directamente"),1,AND(AE41="FUERTE",AG41="Directamente"),2,AND(AE41="FUERTE",AG41="Indirectamente"),1),"0")</f>
        <v>0</v>
      </c>
      <c r="AJ41" s="552"/>
      <c r="AK41" s="552"/>
      <c r="AL41" s="476">
        <f>+(AJ41*AK41)*4</f>
        <v>0</v>
      </c>
      <c r="AM41" s="544"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553"/>
      <c r="AO41" s="492"/>
      <c r="AP41" s="492"/>
      <c r="AQ41" s="493"/>
      <c r="AR41" s="493"/>
      <c r="AS41" s="492"/>
      <c r="AT41" s="492"/>
      <c r="AU41" s="493"/>
      <c r="AV41" s="493"/>
      <c r="AW41" s="492"/>
      <c r="AX41" s="492"/>
      <c r="AY41" s="493"/>
      <c r="AZ41" s="493"/>
      <c r="BA41" s="492"/>
      <c r="BB41" s="492"/>
      <c r="BC41" s="493"/>
      <c r="BD41" s="493"/>
      <c r="BE41" s="492"/>
      <c r="BF41" s="485"/>
      <c r="BG41" s="493"/>
      <c r="BH41" s="493"/>
      <c r="BI41" s="492"/>
      <c r="BJ41" s="493"/>
      <c r="BK41" s="492"/>
      <c r="BL41" s="493"/>
      <c r="BM41" s="492"/>
      <c r="BN41" s="493"/>
      <c r="BO41" s="492"/>
      <c r="BP41" s="485"/>
      <c r="BQ41" s="493"/>
      <c r="BR41" s="492"/>
      <c r="BS41" s="492"/>
      <c r="BT41" s="492"/>
      <c r="BU41" s="493"/>
      <c r="BV41" s="492"/>
      <c r="BW41" s="492"/>
      <c r="BX41" s="493"/>
      <c r="BY41" s="492"/>
      <c r="BZ41" s="485"/>
      <c r="CA41" s="492"/>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row>
    <row r="42" spans="1:105" ht="21" customHeight="1" thickTop="1" thickBot="1" x14ac:dyDescent="0.35">
      <c r="A42" s="476"/>
      <c r="B42" s="477"/>
      <c r="C42" s="477"/>
      <c r="D42" s="477"/>
      <c r="E42" s="499"/>
      <c r="F42" s="477"/>
      <c r="G42" s="477"/>
      <c r="H42" s="477"/>
      <c r="I42" s="477"/>
      <c r="J42" s="476"/>
      <c r="K42" s="476"/>
      <c r="L42" s="476"/>
      <c r="M42" s="554"/>
      <c r="N42" s="485">
        <v>2</v>
      </c>
      <c r="O42" s="504"/>
      <c r="P42" s="504"/>
      <c r="Q42" s="545"/>
      <c r="R42" s="545"/>
      <c r="S42" s="545"/>
      <c r="T42" s="545"/>
      <c r="U42" s="545"/>
      <c r="V42" s="545"/>
      <c r="W42" s="545"/>
      <c r="X42" s="545">
        <f t="shared" si="1"/>
        <v>0</v>
      </c>
      <c r="Y42" s="546" t="str">
        <f t="shared" si="0"/>
        <v>DEBIL</v>
      </c>
      <c r="Z42" s="547"/>
      <c r="AA42" s="548" t="str">
        <f t="shared" si="2"/>
        <v/>
      </c>
      <c r="AB42" s="545" t="str">
        <f t="shared" si="3"/>
        <v>SI</v>
      </c>
      <c r="AC42" s="545"/>
      <c r="AD42" s="549"/>
      <c r="AE42" s="549"/>
      <c r="AF42" s="550"/>
      <c r="AG42" s="550"/>
      <c r="AH42" s="551"/>
      <c r="AI42" s="551"/>
      <c r="AJ42" s="552"/>
      <c r="AK42" s="552"/>
      <c r="AL42" s="476"/>
      <c r="AM42" s="554"/>
      <c r="AN42" s="555"/>
      <c r="AO42" s="492"/>
      <c r="AP42" s="492"/>
      <c r="AQ42" s="493"/>
      <c r="AR42" s="493"/>
      <c r="AS42" s="492"/>
      <c r="AT42" s="492"/>
      <c r="AU42" s="493"/>
      <c r="AV42" s="493"/>
      <c r="AW42" s="492"/>
      <c r="AX42" s="492"/>
      <c r="AY42" s="493"/>
      <c r="AZ42" s="493"/>
      <c r="BA42" s="492"/>
      <c r="BB42" s="492"/>
      <c r="BC42" s="493"/>
      <c r="BD42" s="493"/>
      <c r="BE42" s="492"/>
      <c r="BF42" s="485"/>
      <c r="BG42" s="493"/>
      <c r="BH42" s="493"/>
      <c r="BI42" s="492"/>
      <c r="BJ42" s="493"/>
      <c r="BK42" s="492"/>
      <c r="BL42" s="493"/>
      <c r="BM42" s="492"/>
      <c r="BN42" s="493"/>
      <c r="BO42" s="492"/>
      <c r="BP42" s="485"/>
      <c r="BQ42" s="493"/>
      <c r="BR42" s="492"/>
      <c r="BS42" s="492"/>
      <c r="BT42" s="492"/>
      <c r="BU42" s="493"/>
      <c r="BV42" s="492"/>
      <c r="BW42" s="492"/>
      <c r="BX42" s="493"/>
      <c r="BY42" s="492"/>
      <c r="BZ42" s="485"/>
      <c r="CA42" s="492"/>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row>
    <row r="43" spans="1:105" ht="21" customHeight="1" thickTop="1" thickBot="1" x14ac:dyDescent="0.35">
      <c r="A43" s="476"/>
      <c r="B43" s="477"/>
      <c r="C43" s="477"/>
      <c r="D43" s="477"/>
      <c r="E43" s="499"/>
      <c r="F43" s="477"/>
      <c r="G43" s="477"/>
      <c r="H43" s="477"/>
      <c r="I43" s="477"/>
      <c r="J43" s="476"/>
      <c r="K43" s="476"/>
      <c r="L43" s="476"/>
      <c r="M43" s="554"/>
      <c r="N43" s="485">
        <v>3</v>
      </c>
      <c r="O43" s="556"/>
      <c r="P43" s="556"/>
      <c r="Q43" s="545"/>
      <c r="R43" s="545"/>
      <c r="S43" s="545"/>
      <c r="T43" s="545"/>
      <c r="U43" s="545"/>
      <c r="V43" s="545"/>
      <c r="W43" s="545"/>
      <c r="X43" s="545">
        <f t="shared" si="1"/>
        <v>0</v>
      </c>
      <c r="Y43" s="546" t="str">
        <f t="shared" si="0"/>
        <v>DEBIL</v>
      </c>
      <c r="Z43" s="547"/>
      <c r="AA43" s="548" t="str">
        <f t="shared" si="2"/>
        <v/>
      </c>
      <c r="AB43" s="545" t="str">
        <f t="shared" si="3"/>
        <v>SI</v>
      </c>
      <c r="AC43" s="545"/>
      <c r="AD43" s="549"/>
      <c r="AE43" s="549"/>
      <c r="AF43" s="550"/>
      <c r="AG43" s="550"/>
      <c r="AH43" s="551"/>
      <c r="AI43" s="551"/>
      <c r="AJ43" s="552"/>
      <c r="AK43" s="552"/>
      <c r="AL43" s="476"/>
      <c r="AM43" s="554"/>
      <c r="AN43" s="555"/>
      <c r="AO43" s="492"/>
      <c r="AP43" s="492"/>
      <c r="AQ43" s="493"/>
      <c r="AR43" s="493"/>
      <c r="AS43" s="492"/>
      <c r="AT43" s="492"/>
      <c r="AU43" s="493"/>
      <c r="AV43" s="493"/>
      <c r="AW43" s="492"/>
      <c r="AX43" s="492"/>
      <c r="AY43" s="493"/>
      <c r="AZ43" s="493"/>
      <c r="BA43" s="492"/>
      <c r="BB43" s="492"/>
      <c r="BC43" s="493"/>
      <c r="BD43" s="493"/>
      <c r="BE43" s="492"/>
      <c r="BF43" s="485"/>
      <c r="BG43" s="493"/>
      <c r="BH43" s="493"/>
      <c r="BI43" s="492"/>
      <c r="BJ43" s="493"/>
      <c r="BK43" s="492"/>
      <c r="BL43" s="493"/>
      <c r="BM43" s="492"/>
      <c r="BN43" s="493"/>
      <c r="BO43" s="492"/>
      <c r="BP43" s="485"/>
      <c r="BQ43" s="493"/>
      <c r="BR43" s="492"/>
      <c r="BS43" s="492"/>
      <c r="BT43" s="492"/>
      <c r="BU43" s="493"/>
      <c r="BV43" s="492"/>
      <c r="BW43" s="492"/>
      <c r="BX43" s="493"/>
      <c r="BY43" s="492"/>
      <c r="BZ43" s="485"/>
      <c r="CA43" s="492"/>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row>
    <row r="44" spans="1:105" ht="21" customHeight="1" thickTop="1" thickBot="1" x14ac:dyDescent="0.35">
      <c r="A44" s="476"/>
      <c r="B44" s="477"/>
      <c r="C44" s="477"/>
      <c r="D44" s="477"/>
      <c r="E44" s="499"/>
      <c r="F44" s="477"/>
      <c r="G44" s="477"/>
      <c r="H44" s="477"/>
      <c r="I44" s="477"/>
      <c r="J44" s="476"/>
      <c r="K44" s="476"/>
      <c r="L44" s="476"/>
      <c r="M44" s="554"/>
      <c r="N44" s="485">
        <v>4</v>
      </c>
      <c r="O44" s="504"/>
      <c r="P44" s="504"/>
      <c r="Q44" s="545"/>
      <c r="R44" s="545"/>
      <c r="S44" s="545"/>
      <c r="T44" s="545"/>
      <c r="U44" s="545"/>
      <c r="V44" s="545"/>
      <c r="W44" s="545"/>
      <c r="X44" s="545">
        <f t="shared" si="1"/>
        <v>0</v>
      </c>
      <c r="Y44" s="546" t="str">
        <f t="shared" si="0"/>
        <v>DEBIL</v>
      </c>
      <c r="Z44" s="547"/>
      <c r="AA44" s="548" t="str">
        <f t="shared" si="2"/>
        <v/>
      </c>
      <c r="AB44" s="545" t="str">
        <f t="shared" si="3"/>
        <v>SI</v>
      </c>
      <c r="AC44" s="545"/>
      <c r="AD44" s="549"/>
      <c r="AE44" s="549"/>
      <c r="AF44" s="550"/>
      <c r="AG44" s="550"/>
      <c r="AH44" s="551"/>
      <c r="AI44" s="551"/>
      <c r="AJ44" s="552"/>
      <c r="AK44" s="552"/>
      <c r="AL44" s="476"/>
      <c r="AM44" s="554"/>
      <c r="AN44" s="555"/>
      <c r="AO44" s="492"/>
      <c r="AP44" s="492"/>
      <c r="AQ44" s="493"/>
      <c r="AR44" s="493"/>
      <c r="AS44" s="492"/>
      <c r="AT44" s="492"/>
      <c r="AU44" s="493"/>
      <c r="AV44" s="493"/>
      <c r="AW44" s="492"/>
      <c r="AX44" s="492"/>
      <c r="AY44" s="493"/>
      <c r="AZ44" s="493"/>
      <c r="BA44" s="492"/>
      <c r="BB44" s="492"/>
      <c r="BC44" s="493"/>
      <c r="BD44" s="493"/>
      <c r="BE44" s="492"/>
      <c r="BF44" s="485"/>
      <c r="BG44" s="493"/>
      <c r="BH44" s="493"/>
      <c r="BI44" s="492"/>
      <c r="BJ44" s="493"/>
      <c r="BK44" s="492"/>
      <c r="BL44" s="493"/>
      <c r="BM44" s="492"/>
      <c r="BN44" s="493"/>
      <c r="BO44" s="492"/>
      <c r="BP44" s="485"/>
      <c r="BQ44" s="493"/>
      <c r="BR44" s="492"/>
      <c r="BS44" s="492"/>
      <c r="BT44" s="492"/>
      <c r="BU44" s="493"/>
      <c r="BV44" s="492"/>
      <c r="BW44" s="492"/>
      <c r="BX44" s="493"/>
      <c r="BY44" s="492"/>
      <c r="BZ44" s="485"/>
      <c r="CA44" s="492"/>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row>
    <row r="45" spans="1:105" ht="21" customHeight="1" thickTop="1" thickBot="1" x14ac:dyDescent="0.35">
      <c r="A45" s="476"/>
      <c r="B45" s="477"/>
      <c r="C45" s="477"/>
      <c r="D45" s="477"/>
      <c r="E45" s="499"/>
      <c r="F45" s="477"/>
      <c r="G45" s="477"/>
      <c r="H45" s="477"/>
      <c r="I45" s="477"/>
      <c r="J45" s="476"/>
      <c r="K45" s="476"/>
      <c r="L45" s="476"/>
      <c r="M45" s="554"/>
      <c r="N45" s="485">
        <v>5</v>
      </c>
      <c r="O45" s="504"/>
      <c r="P45" s="504"/>
      <c r="Q45" s="545"/>
      <c r="R45" s="545"/>
      <c r="S45" s="545"/>
      <c r="T45" s="545"/>
      <c r="U45" s="545"/>
      <c r="V45" s="545"/>
      <c r="W45" s="545"/>
      <c r="X45" s="545">
        <f t="shared" si="1"/>
        <v>0</v>
      </c>
      <c r="Y45" s="546" t="str">
        <f t="shared" si="0"/>
        <v>DEBIL</v>
      </c>
      <c r="Z45" s="547"/>
      <c r="AA45" s="548" t="str">
        <f t="shared" si="2"/>
        <v/>
      </c>
      <c r="AB45" s="545" t="str">
        <f t="shared" si="3"/>
        <v>SI</v>
      </c>
      <c r="AC45" s="545"/>
      <c r="AD45" s="549"/>
      <c r="AE45" s="549"/>
      <c r="AF45" s="550"/>
      <c r="AG45" s="550"/>
      <c r="AH45" s="551"/>
      <c r="AI45" s="551"/>
      <c r="AJ45" s="552"/>
      <c r="AK45" s="552"/>
      <c r="AL45" s="476"/>
      <c r="AM45" s="554"/>
      <c r="AN45" s="555"/>
      <c r="AO45" s="492"/>
      <c r="AP45" s="492"/>
      <c r="AQ45" s="493"/>
      <c r="AR45" s="493"/>
      <c r="AS45" s="492"/>
      <c r="AT45" s="492"/>
      <c r="AU45" s="493"/>
      <c r="AV45" s="493"/>
      <c r="AW45" s="492"/>
      <c r="AX45" s="492"/>
      <c r="AY45" s="493"/>
      <c r="AZ45" s="493"/>
      <c r="BA45" s="492"/>
      <c r="BB45" s="492"/>
      <c r="BC45" s="493"/>
      <c r="BD45" s="493"/>
      <c r="BE45" s="492"/>
      <c r="BF45" s="485"/>
      <c r="BG45" s="493"/>
      <c r="BH45" s="493"/>
      <c r="BI45" s="492"/>
      <c r="BJ45" s="493"/>
      <c r="BK45" s="492"/>
      <c r="BL45" s="493"/>
      <c r="BM45" s="492"/>
      <c r="BN45" s="493"/>
      <c r="BO45" s="492"/>
      <c r="BP45" s="485"/>
      <c r="BQ45" s="493"/>
      <c r="BR45" s="492"/>
      <c r="BS45" s="492"/>
      <c r="BT45" s="492"/>
      <c r="BU45" s="493"/>
      <c r="BV45" s="492"/>
      <c r="BW45" s="492"/>
      <c r="BX45" s="493"/>
      <c r="BY45" s="492"/>
      <c r="BZ45" s="485"/>
      <c r="CA45" s="492"/>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row>
    <row r="46" spans="1:105" ht="21" customHeight="1" thickTop="1" thickBot="1" x14ac:dyDescent="0.35">
      <c r="A46" s="476"/>
      <c r="B46" s="477"/>
      <c r="C46" s="477"/>
      <c r="D46" s="477"/>
      <c r="E46" s="499"/>
      <c r="F46" s="477"/>
      <c r="G46" s="477"/>
      <c r="H46" s="477"/>
      <c r="I46" s="477"/>
      <c r="J46" s="476"/>
      <c r="K46" s="476"/>
      <c r="L46" s="476"/>
      <c r="M46" s="557"/>
      <c r="N46" s="485">
        <v>6</v>
      </c>
      <c r="O46" s="504"/>
      <c r="P46" s="504"/>
      <c r="Q46" s="545"/>
      <c r="R46" s="545"/>
      <c r="S46" s="545"/>
      <c r="T46" s="545"/>
      <c r="U46" s="545"/>
      <c r="V46" s="545"/>
      <c r="W46" s="545"/>
      <c r="X46" s="545">
        <f t="shared" si="1"/>
        <v>0</v>
      </c>
      <c r="Y46" s="546" t="str">
        <f t="shared" si="0"/>
        <v>DEBIL</v>
      </c>
      <c r="Z46" s="547"/>
      <c r="AA46" s="548" t="str">
        <f t="shared" si="2"/>
        <v/>
      </c>
      <c r="AB46" s="545" t="str">
        <f t="shared" si="3"/>
        <v>SI</v>
      </c>
      <c r="AC46" s="545"/>
      <c r="AD46" s="549"/>
      <c r="AE46" s="549"/>
      <c r="AF46" s="550"/>
      <c r="AG46" s="550"/>
      <c r="AH46" s="551"/>
      <c r="AI46" s="551"/>
      <c r="AJ46" s="552"/>
      <c r="AK46" s="552"/>
      <c r="AL46" s="476"/>
      <c r="AM46" s="557"/>
      <c r="AN46" s="558"/>
      <c r="AO46" s="492"/>
      <c r="AP46" s="492"/>
      <c r="AQ46" s="493"/>
      <c r="AR46" s="493"/>
      <c r="AS46" s="492"/>
      <c r="AT46" s="492"/>
      <c r="AU46" s="493"/>
      <c r="AV46" s="493"/>
      <c r="AW46" s="492"/>
      <c r="AX46" s="492"/>
      <c r="AY46" s="493"/>
      <c r="AZ46" s="493"/>
      <c r="BA46" s="492"/>
      <c r="BB46" s="492"/>
      <c r="BC46" s="493"/>
      <c r="BD46" s="493"/>
      <c r="BE46" s="492"/>
      <c r="BF46" s="485"/>
      <c r="BG46" s="493"/>
      <c r="BH46" s="493"/>
      <c r="BI46" s="492"/>
      <c r="BJ46" s="493"/>
      <c r="BK46" s="492"/>
      <c r="BL46" s="493"/>
      <c r="BM46" s="492"/>
      <c r="BN46" s="493"/>
      <c r="BO46" s="492"/>
      <c r="BP46" s="485"/>
      <c r="BQ46" s="493"/>
      <c r="BR46" s="492"/>
      <c r="BS46" s="492"/>
      <c r="BT46" s="492"/>
      <c r="BU46" s="493"/>
      <c r="BV46" s="492"/>
      <c r="BW46" s="492"/>
      <c r="BX46" s="493"/>
      <c r="BY46" s="492"/>
      <c r="BZ46" s="485"/>
      <c r="CA46" s="492"/>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row>
    <row r="47" spans="1:105" ht="21" customHeight="1" thickTop="1" thickBot="1" x14ac:dyDescent="0.35">
      <c r="A47" s="476">
        <v>8</v>
      </c>
      <c r="B47" s="477"/>
      <c r="C47" s="477"/>
      <c r="D47" s="477"/>
      <c r="E47" s="499"/>
      <c r="F47" s="477"/>
      <c r="G47" s="477"/>
      <c r="H47" s="477"/>
      <c r="I47" s="477"/>
      <c r="J47" s="476"/>
      <c r="K47" s="476"/>
      <c r="L47" s="476">
        <f>+(J47*K47)*4</f>
        <v>0</v>
      </c>
      <c r="M47" s="544" t="b">
        <f>IF(OR(AND(J47=3,K47=4),AND(J47=2,K47=5),AND(J47=2,K47=5),AND(L47=20),AND(L47&gt;=52,L47&lt;=100)),"ZONA RIESGO EXTREMA",IF(OR(AND(J47=5,K47=2),AND(J47=4,K47=3),AND(J47=1,K47=4),AND(L47=16),AND(L47&gt;=28,L47&lt;=48)),"ZONA RIESGO ALTA",IF(OR(AND(J47=1,K47=3),AND(J47=4,K47=1),AND(L47=24)),"ZONA RIESGO MODERADA",IF(AND(L47&gt;=4,L47&lt;=16),"ZONA RIESGO BAJA"))))</f>
        <v>0</v>
      </c>
      <c r="N47" s="485">
        <v>1</v>
      </c>
      <c r="O47" s="504"/>
      <c r="P47" s="504"/>
      <c r="Q47" s="545"/>
      <c r="R47" s="545"/>
      <c r="S47" s="545"/>
      <c r="T47" s="545"/>
      <c r="U47" s="545"/>
      <c r="V47" s="545"/>
      <c r="W47" s="545"/>
      <c r="X47" s="545">
        <f t="shared" si="1"/>
        <v>0</v>
      </c>
      <c r="Y47" s="546" t="str">
        <f t="shared" si="0"/>
        <v>DEBIL</v>
      </c>
      <c r="Z47" s="547"/>
      <c r="AA47" s="548" t="str">
        <f t="shared" si="2"/>
        <v/>
      </c>
      <c r="AB47" s="545" t="str">
        <f t="shared" si="3"/>
        <v>SI</v>
      </c>
      <c r="AC47" s="545"/>
      <c r="AD47" s="549">
        <f>IF(AND(X47&gt;0,SUM(X48:X52)=0),X47,IF(AND(SUM(X47:X48)&gt;0,SUM(X49:X52)=0),AVERAGE(X47:X48),IF(AND(SUM(X47:X49)&gt;0,SUM(X50:X52)=0),AVERAGE(X47:X49),IF(AND(SUM(X47:X50)&gt;0,SUM(X51:X52)=0),AVERAGE(X47:X50),IF(AND(SUM(X47:X51)&gt;0,X52=0),AVERAGE(X47:X51),AVERAGE(X47:X52))))))</f>
        <v>0</v>
      </c>
      <c r="AE47" s="549" t="str">
        <f>IF(AND(AD47&gt;=50,AD47&lt;=99),"MODERADO",IF(AND(AD47=100), "FUERTE",IF(AND(AD47&lt;50), "DEBIL")))</f>
        <v>DEBIL</v>
      </c>
      <c r="AF47" s="550"/>
      <c r="AG47" s="550"/>
      <c r="AH47" s="551" t="str">
        <f>IFERROR(_xlfn.IFS(AND(AE47="MODERADO",AF47="Directamente"),1,AND(AE47="FUERTE",AF47="Directamente"),2),"0")</f>
        <v>0</v>
      </c>
      <c r="AI47" s="551" t="str">
        <f>IFERROR(_xlfn.IFS(AND(AE47="MODERADO",AG47="Directamente"),1,AND(AE47="FUERTE",AG47="Directamente"),2,AND(AE47="FUERTE",AG47="Indirectamente"),1),"0")</f>
        <v>0</v>
      </c>
      <c r="AJ47" s="552"/>
      <c r="AK47" s="552"/>
      <c r="AL47" s="476">
        <f>+(AJ47*AK47)*4</f>
        <v>0</v>
      </c>
      <c r="AM47" s="544"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553"/>
      <c r="AO47" s="492"/>
      <c r="AP47" s="492"/>
      <c r="AQ47" s="493"/>
      <c r="AR47" s="493"/>
      <c r="AS47" s="492"/>
      <c r="AT47" s="492"/>
      <c r="AU47" s="493"/>
      <c r="AV47" s="493"/>
      <c r="AW47" s="492"/>
      <c r="AX47" s="492"/>
      <c r="AY47" s="493"/>
      <c r="AZ47" s="493"/>
      <c r="BA47" s="492"/>
      <c r="BB47" s="492"/>
      <c r="BC47" s="493"/>
      <c r="BD47" s="493"/>
      <c r="BE47" s="492"/>
      <c r="BF47" s="485"/>
      <c r="BG47" s="493"/>
      <c r="BH47" s="493"/>
      <c r="BI47" s="492"/>
      <c r="BJ47" s="493"/>
      <c r="BK47" s="492"/>
      <c r="BL47" s="493"/>
      <c r="BM47" s="492"/>
      <c r="BN47" s="493"/>
      <c r="BO47" s="492"/>
      <c r="BP47" s="485"/>
      <c r="BQ47" s="493"/>
      <c r="BR47" s="492"/>
      <c r="BS47" s="492"/>
      <c r="BT47" s="492"/>
      <c r="BU47" s="493"/>
      <c r="BV47" s="492"/>
      <c r="BW47" s="492"/>
      <c r="BX47" s="493"/>
      <c r="BY47" s="492"/>
      <c r="BZ47" s="485"/>
      <c r="CA47" s="492"/>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row>
    <row r="48" spans="1:105" ht="21" customHeight="1" thickTop="1" thickBot="1" x14ac:dyDescent="0.35">
      <c r="A48" s="476"/>
      <c r="B48" s="477"/>
      <c r="C48" s="477"/>
      <c r="D48" s="477"/>
      <c r="E48" s="499"/>
      <c r="F48" s="477"/>
      <c r="G48" s="477"/>
      <c r="H48" s="477"/>
      <c r="I48" s="477"/>
      <c r="J48" s="476"/>
      <c r="K48" s="476"/>
      <c r="L48" s="476"/>
      <c r="M48" s="554"/>
      <c r="N48" s="485">
        <v>2</v>
      </c>
      <c r="O48" s="504"/>
      <c r="P48" s="504"/>
      <c r="Q48" s="545"/>
      <c r="R48" s="545"/>
      <c r="S48" s="545"/>
      <c r="T48" s="545"/>
      <c r="U48" s="545"/>
      <c r="V48" s="545"/>
      <c r="W48" s="545"/>
      <c r="X48" s="545">
        <f t="shared" si="1"/>
        <v>0</v>
      </c>
      <c r="Y48" s="546" t="str">
        <f t="shared" si="0"/>
        <v>DEBIL</v>
      </c>
      <c r="Z48" s="547"/>
      <c r="AA48" s="548" t="str">
        <f t="shared" si="2"/>
        <v/>
      </c>
      <c r="AB48" s="545" t="str">
        <f t="shared" si="3"/>
        <v>SI</v>
      </c>
      <c r="AC48" s="545"/>
      <c r="AD48" s="549"/>
      <c r="AE48" s="549"/>
      <c r="AF48" s="550"/>
      <c r="AG48" s="550"/>
      <c r="AH48" s="551"/>
      <c r="AI48" s="551"/>
      <c r="AJ48" s="552"/>
      <c r="AK48" s="552"/>
      <c r="AL48" s="476"/>
      <c r="AM48" s="554"/>
      <c r="AN48" s="555"/>
      <c r="AO48" s="492"/>
      <c r="AP48" s="492"/>
      <c r="AQ48" s="493"/>
      <c r="AR48" s="493"/>
      <c r="AS48" s="492"/>
      <c r="AT48" s="492"/>
      <c r="AU48" s="493"/>
      <c r="AV48" s="493"/>
      <c r="AW48" s="492"/>
      <c r="AX48" s="492"/>
      <c r="AY48" s="493"/>
      <c r="AZ48" s="493"/>
      <c r="BA48" s="492"/>
      <c r="BB48" s="492"/>
      <c r="BC48" s="493"/>
      <c r="BD48" s="493"/>
      <c r="BE48" s="492"/>
      <c r="BF48" s="485"/>
      <c r="BG48" s="493"/>
      <c r="BH48" s="493"/>
      <c r="BI48" s="492"/>
      <c r="BJ48" s="493"/>
      <c r="BK48" s="492"/>
      <c r="BL48" s="493"/>
      <c r="BM48" s="492"/>
      <c r="BN48" s="493"/>
      <c r="BO48" s="492"/>
      <c r="BP48" s="485"/>
      <c r="BQ48" s="493"/>
      <c r="BR48" s="492"/>
      <c r="BS48" s="492"/>
      <c r="BT48" s="492"/>
      <c r="BU48" s="493"/>
      <c r="BV48" s="492"/>
      <c r="BW48" s="492"/>
      <c r="BX48" s="493"/>
      <c r="BY48" s="492"/>
      <c r="BZ48" s="485"/>
      <c r="CA48" s="492"/>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row>
    <row r="49" spans="1:105" ht="21" customHeight="1" thickTop="1" thickBot="1" x14ac:dyDescent="0.35">
      <c r="A49" s="476"/>
      <c r="B49" s="477"/>
      <c r="C49" s="477"/>
      <c r="D49" s="477"/>
      <c r="E49" s="499"/>
      <c r="F49" s="477"/>
      <c r="G49" s="477"/>
      <c r="H49" s="477"/>
      <c r="I49" s="477"/>
      <c r="J49" s="476"/>
      <c r="K49" s="476"/>
      <c r="L49" s="476"/>
      <c r="M49" s="554"/>
      <c r="N49" s="485">
        <v>3</v>
      </c>
      <c r="O49" s="556"/>
      <c r="P49" s="556"/>
      <c r="Q49" s="545"/>
      <c r="R49" s="545"/>
      <c r="S49" s="545"/>
      <c r="T49" s="545"/>
      <c r="U49" s="545"/>
      <c r="V49" s="545"/>
      <c r="W49" s="545"/>
      <c r="X49" s="545">
        <f t="shared" si="1"/>
        <v>0</v>
      </c>
      <c r="Y49" s="546" t="str">
        <f t="shared" si="0"/>
        <v>DEBIL</v>
      </c>
      <c r="Z49" s="547"/>
      <c r="AA49" s="548" t="str">
        <f t="shared" si="2"/>
        <v/>
      </c>
      <c r="AB49" s="545" t="str">
        <f t="shared" si="3"/>
        <v>SI</v>
      </c>
      <c r="AC49" s="545"/>
      <c r="AD49" s="549"/>
      <c r="AE49" s="549"/>
      <c r="AF49" s="550"/>
      <c r="AG49" s="550"/>
      <c r="AH49" s="551"/>
      <c r="AI49" s="551"/>
      <c r="AJ49" s="552"/>
      <c r="AK49" s="552"/>
      <c r="AL49" s="476"/>
      <c r="AM49" s="554"/>
      <c r="AN49" s="555"/>
      <c r="AO49" s="492"/>
      <c r="AP49" s="492"/>
      <c r="AQ49" s="493"/>
      <c r="AR49" s="493"/>
      <c r="AS49" s="492"/>
      <c r="AT49" s="492"/>
      <c r="AU49" s="493"/>
      <c r="AV49" s="493"/>
      <c r="AW49" s="492"/>
      <c r="AX49" s="492"/>
      <c r="AY49" s="493"/>
      <c r="AZ49" s="493"/>
      <c r="BA49" s="492"/>
      <c r="BB49" s="492"/>
      <c r="BC49" s="493"/>
      <c r="BD49" s="493"/>
      <c r="BE49" s="492"/>
      <c r="BF49" s="485"/>
      <c r="BG49" s="493"/>
      <c r="BH49" s="493"/>
      <c r="BI49" s="492"/>
      <c r="BJ49" s="493"/>
      <c r="BK49" s="492"/>
      <c r="BL49" s="493"/>
      <c r="BM49" s="492"/>
      <c r="BN49" s="493"/>
      <c r="BO49" s="492"/>
      <c r="BP49" s="485"/>
      <c r="BQ49" s="493"/>
      <c r="BR49" s="492"/>
      <c r="BS49" s="492"/>
      <c r="BT49" s="492"/>
      <c r="BU49" s="493"/>
      <c r="BV49" s="492"/>
      <c r="BW49" s="492"/>
      <c r="BX49" s="493"/>
      <c r="BY49" s="492"/>
      <c r="BZ49" s="485"/>
      <c r="CA49" s="492"/>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row>
    <row r="50" spans="1:105" ht="21" customHeight="1" thickTop="1" thickBot="1" x14ac:dyDescent="0.35">
      <c r="A50" s="476"/>
      <c r="B50" s="477"/>
      <c r="C50" s="477"/>
      <c r="D50" s="477"/>
      <c r="E50" s="499"/>
      <c r="F50" s="477"/>
      <c r="G50" s="477"/>
      <c r="H50" s="477"/>
      <c r="I50" s="477"/>
      <c r="J50" s="476"/>
      <c r="K50" s="476"/>
      <c r="L50" s="476"/>
      <c r="M50" s="554"/>
      <c r="N50" s="485">
        <v>4</v>
      </c>
      <c r="O50" s="504"/>
      <c r="P50" s="504"/>
      <c r="Q50" s="545"/>
      <c r="R50" s="545"/>
      <c r="S50" s="545"/>
      <c r="T50" s="545"/>
      <c r="U50" s="545"/>
      <c r="V50" s="545"/>
      <c r="W50" s="545"/>
      <c r="X50" s="545">
        <f t="shared" si="1"/>
        <v>0</v>
      </c>
      <c r="Y50" s="546" t="str">
        <f t="shared" si="0"/>
        <v>DEBIL</v>
      </c>
      <c r="Z50" s="547"/>
      <c r="AA50" s="548" t="str">
        <f t="shared" si="2"/>
        <v/>
      </c>
      <c r="AB50" s="545" t="str">
        <f t="shared" si="3"/>
        <v>SI</v>
      </c>
      <c r="AC50" s="545"/>
      <c r="AD50" s="549"/>
      <c r="AE50" s="549"/>
      <c r="AF50" s="550"/>
      <c r="AG50" s="550"/>
      <c r="AH50" s="551"/>
      <c r="AI50" s="551"/>
      <c r="AJ50" s="552"/>
      <c r="AK50" s="552"/>
      <c r="AL50" s="476"/>
      <c r="AM50" s="554"/>
      <c r="AN50" s="555"/>
      <c r="AO50" s="492"/>
      <c r="AP50" s="492"/>
      <c r="AQ50" s="493"/>
      <c r="AR50" s="493"/>
      <c r="AS50" s="492"/>
      <c r="AT50" s="492"/>
      <c r="AU50" s="493"/>
      <c r="AV50" s="493"/>
      <c r="AW50" s="492"/>
      <c r="AX50" s="492"/>
      <c r="AY50" s="493"/>
      <c r="AZ50" s="493"/>
      <c r="BA50" s="492"/>
      <c r="BB50" s="492"/>
      <c r="BC50" s="493"/>
      <c r="BD50" s="493"/>
      <c r="BE50" s="492"/>
      <c r="BF50" s="485"/>
      <c r="BG50" s="493"/>
      <c r="BH50" s="493"/>
      <c r="BI50" s="492"/>
      <c r="BJ50" s="493"/>
      <c r="BK50" s="492"/>
      <c r="BL50" s="493"/>
      <c r="BM50" s="492"/>
      <c r="BN50" s="493"/>
      <c r="BO50" s="492"/>
      <c r="BP50" s="485"/>
      <c r="BQ50" s="493"/>
      <c r="BR50" s="492"/>
      <c r="BS50" s="492"/>
      <c r="BT50" s="492"/>
      <c r="BU50" s="493"/>
      <c r="BV50" s="492"/>
      <c r="BW50" s="492"/>
      <c r="BX50" s="493"/>
      <c r="BY50" s="492"/>
      <c r="BZ50" s="485"/>
      <c r="CA50" s="492"/>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row>
    <row r="51" spans="1:105" ht="21" customHeight="1" thickTop="1" thickBot="1" x14ac:dyDescent="0.35">
      <c r="A51" s="476"/>
      <c r="B51" s="477"/>
      <c r="C51" s="477"/>
      <c r="D51" s="477"/>
      <c r="E51" s="499"/>
      <c r="F51" s="477"/>
      <c r="G51" s="477"/>
      <c r="H51" s="477"/>
      <c r="I51" s="477"/>
      <c r="J51" s="476"/>
      <c r="K51" s="476"/>
      <c r="L51" s="476"/>
      <c r="M51" s="554"/>
      <c r="N51" s="485">
        <v>5</v>
      </c>
      <c r="O51" s="504"/>
      <c r="P51" s="504"/>
      <c r="Q51" s="545"/>
      <c r="R51" s="545"/>
      <c r="S51" s="545"/>
      <c r="T51" s="545"/>
      <c r="U51" s="545"/>
      <c r="V51" s="545"/>
      <c r="W51" s="545"/>
      <c r="X51" s="545">
        <f t="shared" si="1"/>
        <v>0</v>
      </c>
      <c r="Y51" s="546" t="str">
        <f t="shared" si="0"/>
        <v>DEBIL</v>
      </c>
      <c r="Z51" s="547"/>
      <c r="AA51" s="548" t="str">
        <f t="shared" si="2"/>
        <v/>
      </c>
      <c r="AB51" s="545" t="str">
        <f t="shared" si="3"/>
        <v>SI</v>
      </c>
      <c r="AC51" s="545"/>
      <c r="AD51" s="549"/>
      <c r="AE51" s="549"/>
      <c r="AF51" s="550"/>
      <c r="AG51" s="550"/>
      <c r="AH51" s="551"/>
      <c r="AI51" s="551"/>
      <c r="AJ51" s="552"/>
      <c r="AK51" s="552"/>
      <c r="AL51" s="476"/>
      <c r="AM51" s="554"/>
      <c r="AN51" s="555"/>
      <c r="AO51" s="492"/>
      <c r="AP51" s="492"/>
      <c r="AQ51" s="493"/>
      <c r="AR51" s="493"/>
      <c r="AS51" s="492"/>
      <c r="AT51" s="492"/>
      <c r="AU51" s="493"/>
      <c r="AV51" s="493"/>
      <c r="AW51" s="492"/>
      <c r="AX51" s="492"/>
      <c r="AY51" s="493"/>
      <c r="AZ51" s="493"/>
      <c r="BA51" s="492"/>
      <c r="BB51" s="492"/>
      <c r="BC51" s="493"/>
      <c r="BD51" s="493"/>
      <c r="BE51" s="492"/>
      <c r="BF51" s="485"/>
      <c r="BG51" s="493"/>
      <c r="BH51" s="493"/>
      <c r="BI51" s="492"/>
      <c r="BJ51" s="493"/>
      <c r="BK51" s="492"/>
      <c r="BL51" s="493"/>
      <c r="BM51" s="492"/>
      <c r="BN51" s="493"/>
      <c r="BO51" s="492"/>
      <c r="BP51" s="485"/>
      <c r="BQ51" s="493"/>
      <c r="BR51" s="492"/>
      <c r="BS51" s="492"/>
      <c r="BT51" s="492"/>
      <c r="BU51" s="493"/>
      <c r="BV51" s="492"/>
      <c r="BW51" s="492"/>
      <c r="BX51" s="493"/>
      <c r="BY51" s="492"/>
      <c r="BZ51" s="485"/>
      <c r="CA51" s="492"/>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row>
    <row r="52" spans="1:105" ht="21" customHeight="1" thickTop="1" thickBot="1" x14ac:dyDescent="0.35">
      <c r="A52" s="476"/>
      <c r="B52" s="477"/>
      <c r="C52" s="477"/>
      <c r="D52" s="477"/>
      <c r="E52" s="499"/>
      <c r="F52" s="477"/>
      <c r="G52" s="477"/>
      <c r="H52" s="477"/>
      <c r="I52" s="477"/>
      <c r="J52" s="476"/>
      <c r="K52" s="476"/>
      <c r="L52" s="476"/>
      <c r="M52" s="557"/>
      <c r="N52" s="485">
        <v>6</v>
      </c>
      <c r="O52" s="504"/>
      <c r="P52" s="504"/>
      <c r="Q52" s="545"/>
      <c r="R52" s="545"/>
      <c r="S52" s="545"/>
      <c r="T52" s="545"/>
      <c r="U52" s="545"/>
      <c r="V52" s="545"/>
      <c r="W52" s="545"/>
      <c r="X52" s="545">
        <f t="shared" si="1"/>
        <v>0</v>
      </c>
      <c r="Y52" s="546" t="str">
        <f t="shared" si="0"/>
        <v>DEBIL</v>
      </c>
      <c r="Z52" s="547"/>
      <c r="AA52" s="548" t="str">
        <f t="shared" si="2"/>
        <v/>
      </c>
      <c r="AB52" s="545" t="str">
        <f t="shared" si="3"/>
        <v>SI</v>
      </c>
      <c r="AC52" s="545"/>
      <c r="AD52" s="549"/>
      <c r="AE52" s="549"/>
      <c r="AF52" s="550"/>
      <c r="AG52" s="550"/>
      <c r="AH52" s="551"/>
      <c r="AI52" s="551"/>
      <c r="AJ52" s="552"/>
      <c r="AK52" s="552"/>
      <c r="AL52" s="476"/>
      <c r="AM52" s="557"/>
      <c r="AN52" s="558"/>
      <c r="AO52" s="492"/>
      <c r="AP52" s="492"/>
      <c r="AQ52" s="493"/>
      <c r="AR52" s="493"/>
      <c r="AS52" s="492"/>
      <c r="AT52" s="492"/>
      <c r="AU52" s="493"/>
      <c r="AV52" s="493"/>
      <c r="AW52" s="492"/>
      <c r="AX52" s="492"/>
      <c r="AY52" s="493"/>
      <c r="AZ52" s="493"/>
      <c r="BA52" s="492"/>
      <c r="BB52" s="492"/>
      <c r="BC52" s="493"/>
      <c r="BD52" s="493"/>
      <c r="BE52" s="492"/>
      <c r="BF52" s="485"/>
      <c r="BG52" s="493"/>
      <c r="BH52" s="493"/>
      <c r="BI52" s="492"/>
      <c r="BJ52" s="493"/>
      <c r="BK52" s="492"/>
      <c r="BL52" s="493"/>
      <c r="BM52" s="492"/>
      <c r="BN52" s="493"/>
      <c r="BO52" s="492"/>
      <c r="BP52" s="485"/>
      <c r="BQ52" s="493"/>
      <c r="BR52" s="492"/>
      <c r="BS52" s="492"/>
      <c r="BT52" s="492"/>
      <c r="BU52" s="493"/>
      <c r="BV52" s="492"/>
      <c r="BW52" s="492"/>
      <c r="BX52" s="493"/>
      <c r="BY52" s="492"/>
      <c r="BZ52" s="485"/>
      <c r="CA52" s="492"/>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row>
    <row r="53" spans="1:105" ht="21" customHeight="1" thickTop="1" thickBot="1" x14ac:dyDescent="0.35">
      <c r="A53" s="476">
        <v>9</v>
      </c>
      <c r="B53" s="477"/>
      <c r="C53" s="477"/>
      <c r="D53" s="477"/>
      <c r="E53" s="499"/>
      <c r="F53" s="477"/>
      <c r="G53" s="477"/>
      <c r="H53" s="477"/>
      <c r="I53" s="477"/>
      <c r="J53" s="476"/>
      <c r="K53" s="476"/>
      <c r="L53" s="476">
        <f>+(J53*K53)*4</f>
        <v>0</v>
      </c>
      <c r="M53" s="544" t="b">
        <f>IF(OR(AND(J53=3,K53=4),AND(J53=2,K53=5),AND(J53=2,K53=5),AND(L53=20),AND(L53&gt;=52,L53&lt;=100)),"ZONA RIESGO EXTREMA",IF(OR(AND(J53=5,K53=2),AND(J53=4,K53=3),AND(J53=1,K53=4),AND(L53=16),AND(L53&gt;=28,L53&lt;=48)),"ZONA RIESGO ALTA",IF(OR(AND(J53=1,K53=3),AND(J53=4,K53=1),AND(L53=24)),"ZONA RIESGO MODERADA",IF(AND(L53&gt;=4,L53&lt;=16),"ZONA RIESGO BAJA"))))</f>
        <v>0</v>
      </c>
      <c r="N53" s="485">
        <v>1</v>
      </c>
      <c r="O53" s="504"/>
      <c r="P53" s="504"/>
      <c r="Q53" s="545"/>
      <c r="R53" s="545"/>
      <c r="S53" s="545"/>
      <c r="T53" s="545"/>
      <c r="U53" s="545"/>
      <c r="V53" s="545"/>
      <c r="W53" s="545"/>
      <c r="X53" s="545">
        <f t="shared" si="1"/>
        <v>0</v>
      </c>
      <c r="Y53" s="546" t="str">
        <f t="shared" si="0"/>
        <v>DEBIL</v>
      </c>
      <c r="Z53" s="547"/>
      <c r="AA53" s="548" t="str">
        <f t="shared" si="2"/>
        <v/>
      </c>
      <c r="AB53" s="545" t="str">
        <f t="shared" si="3"/>
        <v>SI</v>
      </c>
      <c r="AC53" s="545"/>
      <c r="AD53" s="549">
        <f>IF(AND(X53&gt;0,SUM(X54:X58)=0),X53,IF(AND(SUM(X53:X54)&gt;0,SUM(X55:X58)=0),AVERAGE(X53:X54),IF(AND(SUM(X53:X55)&gt;0,SUM(X56:X58)=0),AVERAGE(X53:X55),IF(AND(SUM(X53:X56)&gt;0,SUM(X57:X58)=0),AVERAGE(X53:X56),IF(AND(SUM(X53:X57)&gt;0,X58=0),AVERAGE(X53:X57),AVERAGE(X53:X58))))))</f>
        <v>0</v>
      </c>
      <c r="AE53" s="549" t="str">
        <f>IF(AND(AD53&gt;=50,AD53&lt;=99),"MODERADO",IF(AND(AD53=100), "FUERTE",IF(AND(AD53&lt;50), "DEBIL")))</f>
        <v>DEBIL</v>
      </c>
      <c r="AF53" s="550"/>
      <c r="AG53" s="550"/>
      <c r="AH53" s="551" t="str">
        <f>IFERROR(_xlfn.IFS(AND(AE53="MODERADO",AF53="Directamente"),1,AND(AE53="FUERTE",AF53="Directamente"),2),"0")</f>
        <v>0</v>
      </c>
      <c r="AI53" s="551" t="str">
        <f>IFERROR(_xlfn.IFS(AND(AE53="MODERADO",AG53="Directamente"),1,AND(AE53="FUERTE",AG53="Directamente"),2,AND(AE53="FUERTE",AG53="Indirectamente"),1),"0")</f>
        <v>0</v>
      </c>
      <c r="AJ53" s="552"/>
      <c r="AK53" s="552"/>
      <c r="AL53" s="476">
        <f>+(AJ53*AK53)*4</f>
        <v>0</v>
      </c>
      <c r="AM53" s="544"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553"/>
      <c r="AO53" s="492"/>
      <c r="AP53" s="492"/>
      <c r="AQ53" s="493"/>
      <c r="AR53" s="493"/>
      <c r="AS53" s="492"/>
      <c r="AT53" s="492"/>
      <c r="AU53" s="493"/>
      <c r="AV53" s="493"/>
      <c r="AW53" s="492"/>
      <c r="AX53" s="492"/>
      <c r="AY53" s="493"/>
      <c r="AZ53" s="493"/>
      <c r="BA53" s="492"/>
      <c r="BB53" s="492"/>
      <c r="BC53" s="493"/>
      <c r="BD53" s="493"/>
      <c r="BE53" s="492"/>
      <c r="BF53" s="485"/>
      <c r="BG53" s="493"/>
      <c r="BH53" s="493"/>
      <c r="BI53" s="492"/>
      <c r="BJ53" s="493"/>
      <c r="BK53" s="492"/>
      <c r="BL53" s="493"/>
      <c r="BM53" s="492"/>
      <c r="BN53" s="493"/>
      <c r="BO53" s="492"/>
      <c r="BP53" s="485"/>
      <c r="BQ53" s="493"/>
      <c r="BR53" s="492"/>
      <c r="BS53" s="492"/>
      <c r="BT53" s="492"/>
      <c r="BU53" s="493"/>
      <c r="BV53" s="492"/>
      <c r="BW53" s="492"/>
      <c r="BX53" s="493"/>
      <c r="BY53" s="492"/>
      <c r="BZ53" s="485"/>
      <c r="CA53" s="492"/>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row>
    <row r="54" spans="1:105" ht="21" customHeight="1" thickTop="1" thickBot="1" x14ac:dyDescent="0.35">
      <c r="A54" s="476"/>
      <c r="B54" s="477"/>
      <c r="C54" s="477"/>
      <c r="D54" s="477"/>
      <c r="E54" s="499"/>
      <c r="F54" s="477"/>
      <c r="G54" s="477"/>
      <c r="H54" s="477"/>
      <c r="I54" s="477"/>
      <c r="J54" s="476"/>
      <c r="K54" s="476"/>
      <c r="L54" s="476"/>
      <c r="M54" s="554"/>
      <c r="N54" s="485">
        <v>2</v>
      </c>
      <c r="O54" s="504"/>
      <c r="P54" s="504"/>
      <c r="Q54" s="545"/>
      <c r="R54" s="545"/>
      <c r="S54" s="545"/>
      <c r="T54" s="545"/>
      <c r="U54" s="545"/>
      <c r="V54" s="545"/>
      <c r="W54" s="545"/>
      <c r="X54" s="545">
        <f t="shared" si="1"/>
        <v>0</v>
      </c>
      <c r="Y54" s="546" t="str">
        <f t="shared" si="0"/>
        <v>DEBIL</v>
      </c>
      <c r="Z54" s="547"/>
      <c r="AA54" s="548" t="str">
        <f t="shared" si="2"/>
        <v/>
      </c>
      <c r="AB54" s="545" t="str">
        <f t="shared" si="3"/>
        <v>SI</v>
      </c>
      <c r="AC54" s="545"/>
      <c r="AD54" s="549"/>
      <c r="AE54" s="549"/>
      <c r="AF54" s="550"/>
      <c r="AG54" s="550"/>
      <c r="AH54" s="551"/>
      <c r="AI54" s="551"/>
      <c r="AJ54" s="552"/>
      <c r="AK54" s="552"/>
      <c r="AL54" s="476"/>
      <c r="AM54" s="554"/>
      <c r="AN54" s="555"/>
      <c r="AO54" s="492"/>
      <c r="AP54" s="492"/>
      <c r="AQ54" s="493"/>
      <c r="AR54" s="493"/>
      <c r="AS54" s="492"/>
      <c r="AT54" s="492"/>
      <c r="AU54" s="493"/>
      <c r="AV54" s="493"/>
      <c r="AW54" s="492"/>
      <c r="AX54" s="492"/>
      <c r="AY54" s="493"/>
      <c r="AZ54" s="493"/>
      <c r="BA54" s="492"/>
      <c r="BB54" s="492"/>
      <c r="BC54" s="493"/>
      <c r="BD54" s="493"/>
      <c r="BE54" s="492"/>
      <c r="BF54" s="485"/>
      <c r="BG54" s="493"/>
      <c r="BH54" s="493"/>
      <c r="BI54" s="492"/>
      <c r="BJ54" s="493"/>
      <c r="BK54" s="492"/>
      <c r="BL54" s="493"/>
      <c r="BM54" s="492"/>
      <c r="BN54" s="493"/>
      <c r="BO54" s="492"/>
      <c r="BP54" s="485"/>
      <c r="BQ54" s="493"/>
      <c r="BR54" s="492"/>
      <c r="BS54" s="492"/>
      <c r="BT54" s="492"/>
      <c r="BU54" s="493"/>
      <c r="BV54" s="492"/>
      <c r="BW54" s="492"/>
      <c r="BX54" s="493"/>
      <c r="BY54" s="492"/>
      <c r="BZ54" s="485"/>
      <c r="CA54" s="492"/>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row>
    <row r="55" spans="1:105" ht="21" customHeight="1" thickTop="1" thickBot="1" x14ac:dyDescent="0.35">
      <c r="A55" s="476"/>
      <c r="B55" s="477"/>
      <c r="C55" s="477"/>
      <c r="D55" s="477"/>
      <c r="E55" s="499"/>
      <c r="F55" s="477"/>
      <c r="G55" s="477"/>
      <c r="H55" s="477"/>
      <c r="I55" s="477"/>
      <c r="J55" s="476"/>
      <c r="K55" s="476"/>
      <c r="L55" s="476"/>
      <c r="M55" s="554"/>
      <c r="N55" s="485">
        <v>3</v>
      </c>
      <c r="O55" s="556"/>
      <c r="P55" s="556"/>
      <c r="Q55" s="545"/>
      <c r="R55" s="545"/>
      <c r="S55" s="545"/>
      <c r="T55" s="545"/>
      <c r="U55" s="545"/>
      <c r="V55" s="545"/>
      <c r="W55" s="545"/>
      <c r="X55" s="545">
        <f t="shared" si="1"/>
        <v>0</v>
      </c>
      <c r="Y55" s="546" t="str">
        <f t="shared" si="0"/>
        <v>DEBIL</v>
      </c>
      <c r="Z55" s="547"/>
      <c r="AA55" s="548" t="str">
        <f t="shared" si="2"/>
        <v/>
      </c>
      <c r="AB55" s="545" t="str">
        <f t="shared" si="3"/>
        <v>SI</v>
      </c>
      <c r="AC55" s="545"/>
      <c r="AD55" s="549"/>
      <c r="AE55" s="549"/>
      <c r="AF55" s="550"/>
      <c r="AG55" s="550"/>
      <c r="AH55" s="551"/>
      <c r="AI55" s="551"/>
      <c r="AJ55" s="552"/>
      <c r="AK55" s="552"/>
      <c r="AL55" s="476"/>
      <c r="AM55" s="554"/>
      <c r="AN55" s="555"/>
      <c r="AO55" s="492"/>
      <c r="AP55" s="492"/>
      <c r="AQ55" s="493"/>
      <c r="AR55" s="493"/>
      <c r="AS55" s="492"/>
      <c r="AT55" s="492"/>
      <c r="AU55" s="493"/>
      <c r="AV55" s="493"/>
      <c r="AW55" s="492"/>
      <c r="AX55" s="492"/>
      <c r="AY55" s="493"/>
      <c r="AZ55" s="493"/>
      <c r="BA55" s="492"/>
      <c r="BB55" s="492"/>
      <c r="BC55" s="493"/>
      <c r="BD55" s="493"/>
      <c r="BE55" s="492"/>
      <c r="BF55" s="485"/>
      <c r="BG55" s="493"/>
      <c r="BH55" s="493"/>
      <c r="BI55" s="492"/>
      <c r="BJ55" s="493"/>
      <c r="BK55" s="492"/>
      <c r="BL55" s="493"/>
      <c r="BM55" s="492"/>
      <c r="BN55" s="493"/>
      <c r="BO55" s="492"/>
      <c r="BP55" s="485"/>
      <c r="BQ55" s="493"/>
      <c r="BR55" s="492"/>
      <c r="BS55" s="492"/>
      <c r="BT55" s="492"/>
      <c r="BU55" s="493"/>
      <c r="BV55" s="492"/>
      <c r="BW55" s="492"/>
      <c r="BX55" s="493"/>
      <c r="BY55" s="492"/>
      <c r="BZ55" s="485"/>
      <c r="CA55" s="492"/>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row>
    <row r="56" spans="1:105" ht="21" customHeight="1" thickTop="1" thickBot="1" x14ac:dyDescent="0.35">
      <c r="A56" s="476"/>
      <c r="B56" s="477"/>
      <c r="C56" s="477"/>
      <c r="D56" s="477"/>
      <c r="E56" s="499"/>
      <c r="F56" s="477"/>
      <c r="G56" s="477"/>
      <c r="H56" s="477"/>
      <c r="I56" s="477"/>
      <c r="J56" s="476"/>
      <c r="K56" s="476"/>
      <c r="L56" s="476"/>
      <c r="M56" s="554"/>
      <c r="N56" s="485">
        <v>4</v>
      </c>
      <c r="O56" s="504"/>
      <c r="P56" s="504"/>
      <c r="Q56" s="545"/>
      <c r="R56" s="545"/>
      <c r="S56" s="545"/>
      <c r="T56" s="545"/>
      <c r="U56" s="545"/>
      <c r="V56" s="545"/>
      <c r="W56" s="545"/>
      <c r="X56" s="545">
        <f t="shared" si="1"/>
        <v>0</v>
      </c>
      <c r="Y56" s="546" t="str">
        <f t="shared" si="0"/>
        <v>DEBIL</v>
      </c>
      <c r="Z56" s="547"/>
      <c r="AA56" s="548" t="str">
        <f t="shared" si="2"/>
        <v/>
      </c>
      <c r="AB56" s="545" t="str">
        <f t="shared" si="3"/>
        <v>SI</v>
      </c>
      <c r="AC56" s="545"/>
      <c r="AD56" s="549"/>
      <c r="AE56" s="549"/>
      <c r="AF56" s="550"/>
      <c r="AG56" s="550"/>
      <c r="AH56" s="551"/>
      <c r="AI56" s="551"/>
      <c r="AJ56" s="552"/>
      <c r="AK56" s="552"/>
      <c r="AL56" s="476"/>
      <c r="AM56" s="554"/>
      <c r="AN56" s="555"/>
      <c r="AO56" s="492"/>
      <c r="AP56" s="492"/>
      <c r="AQ56" s="493"/>
      <c r="AR56" s="493"/>
      <c r="AS56" s="492"/>
      <c r="AT56" s="492"/>
      <c r="AU56" s="493"/>
      <c r="AV56" s="493"/>
      <c r="AW56" s="492"/>
      <c r="AX56" s="492"/>
      <c r="AY56" s="493"/>
      <c r="AZ56" s="493"/>
      <c r="BA56" s="492"/>
      <c r="BB56" s="492"/>
      <c r="BC56" s="493"/>
      <c r="BD56" s="493"/>
      <c r="BE56" s="492"/>
      <c r="BF56" s="485"/>
      <c r="BG56" s="493"/>
      <c r="BH56" s="493"/>
      <c r="BI56" s="492"/>
      <c r="BJ56" s="493"/>
      <c r="BK56" s="492"/>
      <c r="BL56" s="493"/>
      <c r="BM56" s="492"/>
      <c r="BN56" s="493"/>
      <c r="BO56" s="492"/>
      <c r="BP56" s="485"/>
      <c r="BQ56" s="493"/>
      <c r="BR56" s="492"/>
      <c r="BS56" s="492"/>
      <c r="BT56" s="492"/>
      <c r="BU56" s="493"/>
      <c r="BV56" s="492"/>
      <c r="BW56" s="492"/>
      <c r="BX56" s="493"/>
      <c r="BY56" s="492"/>
      <c r="BZ56" s="485"/>
      <c r="CA56" s="492"/>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row>
    <row r="57" spans="1:105" ht="21" customHeight="1" thickTop="1" thickBot="1" x14ac:dyDescent="0.35">
      <c r="A57" s="476"/>
      <c r="B57" s="477"/>
      <c r="C57" s="477"/>
      <c r="D57" s="477"/>
      <c r="E57" s="499"/>
      <c r="F57" s="477"/>
      <c r="G57" s="477"/>
      <c r="H57" s="477"/>
      <c r="I57" s="477"/>
      <c r="J57" s="476"/>
      <c r="K57" s="476"/>
      <c r="L57" s="476"/>
      <c r="M57" s="554"/>
      <c r="N57" s="485">
        <v>5</v>
      </c>
      <c r="O57" s="504"/>
      <c r="P57" s="504"/>
      <c r="Q57" s="545"/>
      <c r="R57" s="545"/>
      <c r="S57" s="545"/>
      <c r="T57" s="545"/>
      <c r="U57" s="545"/>
      <c r="V57" s="545"/>
      <c r="W57" s="545"/>
      <c r="X57" s="545">
        <f t="shared" si="1"/>
        <v>0</v>
      </c>
      <c r="Y57" s="546" t="str">
        <f t="shared" si="0"/>
        <v>DEBIL</v>
      </c>
      <c r="Z57" s="547"/>
      <c r="AA57" s="548" t="str">
        <f t="shared" si="2"/>
        <v/>
      </c>
      <c r="AB57" s="545" t="str">
        <f t="shared" si="3"/>
        <v>SI</v>
      </c>
      <c r="AC57" s="545"/>
      <c r="AD57" s="549"/>
      <c r="AE57" s="549"/>
      <c r="AF57" s="550"/>
      <c r="AG57" s="550"/>
      <c r="AH57" s="551"/>
      <c r="AI57" s="551"/>
      <c r="AJ57" s="552"/>
      <c r="AK57" s="552"/>
      <c r="AL57" s="476"/>
      <c r="AM57" s="554"/>
      <c r="AN57" s="555"/>
      <c r="AO57" s="492"/>
      <c r="AP57" s="492"/>
      <c r="AQ57" s="493"/>
      <c r="AR57" s="493"/>
      <c r="AS57" s="492"/>
      <c r="AT57" s="492"/>
      <c r="AU57" s="493"/>
      <c r="AV57" s="493"/>
      <c r="AW57" s="492"/>
      <c r="AX57" s="492"/>
      <c r="AY57" s="493"/>
      <c r="AZ57" s="493"/>
      <c r="BA57" s="492"/>
      <c r="BB57" s="492"/>
      <c r="BC57" s="493"/>
      <c r="BD57" s="493"/>
      <c r="BE57" s="492"/>
      <c r="BF57" s="485"/>
      <c r="BG57" s="493"/>
      <c r="BH57" s="493"/>
      <c r="BI57" s="492"/>
      <c r="BJ57" s="493"/>
      <c r="BK57" s="492"/>
      <c r="BL57" s="493"/>
      <c r="BM57" s="492"/>
      <c r="BN57" s="493"/>
      <c r="BO57" s="492"/>
      <c r="BP57" s="485"/>
      <c r="BQ57" s="493"/>
      <c r="BR57" s="492"/>
      <c r="BS57" s="492"/>
      <c r="BT57" s="492"/>
      <c r="BU57" s="493"/>
      <c r="BV57" s="492"/>
      <c r="BW57" s="492"/>
      <c r="BX57" s="493"/>
      <c r="BY57" s="492"/>
      <c r="BZ57" s="485"/>
      <c r="CA57" s="492"/>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row>
    <row r="58" spans="1:105" ht="21" customHeight="1" thickTop="1" thickBot="1" x14ac:dyDescent="0.35">
      <c r="A58" s="476"/>
      <c r="B58" s="477"/>
      <c r="C58" s="477"/>
      <c r="D58" s="477"/>
      <c r="E58" s="499"/>
      <c r="F58" s="477"/>
      <c r="G58" s="477"/>
      <c r="H58" s="477"/>
      <c r="I58" s="477"/>
      <c r="J58" s="476"/>
      <c r="K58" s="476"/>
      <c r="L58" s="476"/>
      <c r="M58" s="557"/>
      <c r="N58" s="485">
        <v>6</v>
      </c>
      <c r="O58" s="504"/>
      <c r="P58" s="504"/>
      <c r="Q58" s="545"/>
      <c r="R58" s="545"/>
      <c r="S58" s="545"/>
      <c r="T58" s="545"/>
      <c r="U58" s="545"/>
      <c r="V58" s="545"/>
      <c r="W58" s="545"/>
      <c r="X58" s="545">
        <f t="shared" si="1"/>
        <v>0</v>
      </c>
      <c r="Y58" s="546" t="str">
        <f t="shared" si="0"/>
        <v>DEBIL</v>
      </c>
      <c r="Z58" s="547"/>
      <c r="AA58" s="548" t="str">
        <f t="shared" si="2"/>
        <v/>
      </c>
      <c r="AB58" s="545" t="str">
        <f t="shared" si="3"/>
        <v>SI</v>
      </c>
      <c r="AC58" s="545"/>
      <c r="AD58" s="549"/>
      <c r="AE58" s="549"/>
      <c r="AF58" s="550"/>
      <c r="AG58" s="550"/>
      <c r="AH58" s="551"/>
      <c r="AI58" s="551"/>
      <c r="AJ58" s="552"/>
      <c r="AK58" s="552"/>
      <c r="AL58" s="476"/>
      <c r="AM58" s="557"/>
      <c r="AN58" s="558"/>
      <c r="AO58" s="492"/>
      <c r="AP58" s="492"/>
      <c r="AQ58" s="493"/>
      <c r="AR58" s="493"/>
      <c r="AS58" s="492"/>
      <c r="AT58" s="492"/>
      <c r="AU58" s="493"/>
      <c r="AV58" s="493"/>
      <c r="AW58" s="492"/>
      <c r="AX58" s="492"/>
      <c r="AY58" s="493"/>
      <c r="AZ58" s="493"/>
      <c r="BA58" s="492"/>
      <c r="BB58" s="492"/>
      <c r="BC58" s="493"/>
      <c r="BD58" s="493"/>
      <c r="BE58" s="492"/>
      <c r="BF58" s="485"/>
      <c r="BG58" s="493"/>
      <c r="BH58" s="493"/>
      <c r="BI58" s="492"/>
      <c r="BJ58" s="493"/>
      <c r="BK58" s="492"/>
      <c r="BL58" s="493"/>
      <c r="BM58" s="492"/>
      <c r="BN58" s="493"/>
      <c r="BO58" s="492"/>
      <c r="BP58" s="485"/>
      <c r="BQ58" s="493"/>
      <c r="BR58" s="492"/>
      <c r="BS58" s="492"/>
      <c r="BT58" s="492"/>
      <c r="BU58" s="493"/>
      <c r="BV58" s="492"/>
      <c r="BW58" s="492"/>
      <c r="BX58" s="493"/>
      <c r="BY58" s="492"/>
      <c r="BZ58" s="485"/>
      <c r="CA58" s="492"/>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row>
    <row r="59" spans="1:105" ht="21" customHeight="1" thickTop="1" thickBot="1" x14ac:dyDescent="0.35">
      <c r="A59" s="476">
        <v>10</v>
      </c>
      <c r="B59" s="477"/>
      <c r="C59" s="477"/>
      <c r="D59" s="477"/>
      <c r="E59" s="499"/>
      <c r="F59" s="477"/>
      <c r="G59" s="477"/>
      <c r="H59" s="477"/>
      <c r="I59" s="477"/>
      <c r="J59" s="476"/>
      <c r="K59" s="476"/>
      <c r="L59" s="476">
        <f>+(J59*K59)*4</f>
        <v>0</v>
      </c>
      <c r="M59" s="544" t="b">
        <f>IF(OR(AND(J59=3,K59=4),AND(J59=2,K59=5),AND(J59=2,K59=5),AND(L59=20),AND(L59&gt;=52,L59&lt;=100)),"ZONA RIESGO EXTREMA",IF(OR(AND(J59=5,K59=2),AND(J59=4,K59=3),AND(J59=1,K59=4),AND(L59=16),AND(L59&gt;=28,L59&lt;=48)),"ZONA RIESGO ALTA",IF(OR(AND(J59=1,K59=3),AND(J59=4,K59=1),AND(L59=24)),"ZONA RIESGO MODERADA",IF(AND(L59&gt;=4,L59&lt;=16),"ZONA RIESGO BAJA"))))</f>
        <v>0</v>
      </c>
      <c r="N59" s="485">
        <v>1</v>
      </c>
      <c r="O59" s="504"/>
      <c r="P59" s="504"/>
      <c r="Q59" s="545"/>
      <c r="R59" s="545"/>
      <c r="S59" s="545"/>
      <c r="T59" s="545"/>
      <c r="U59" s="545"/>
      <c r="V59" s="545"/>
      <c r="W59" s="545"/>
      <c r="X59" s="545">
        <f t="shared" si="1"/>
        <v>0</v>
      </c>
      <c r="Y59" s="546" t="str">
        <f t="shared" si="0"/>
        <v>DEBIL</v>
      </c>
      <c r="Z59" s="547"/>
      <c r="AA59" s="548" t="str">
        <f t="shared" si="2"/>
        <v/>
      </c>
      <c r="AB59" s="545" t="str">
        <f t="shared" si="3"/>
        <v>SI</v>
      </c>
      <c r="AC59" s="545"/>
      <c r="AD59" s="549">
        <f>IF(AND(X59&gt;0,SUM(X60:X64)=0),X59,IF(AND(SUM(X59:X60)&gt;0,SUM(X61:X64)=0),AVERAGE(X59:X60),IF(AND(SUM(X59:X61)&gt;0,SUM(X62:X64)=0),AVERAGE(X59:X61),IF(AND(SUM(X59:X62)&gt;0,SUM(X63:X64)=0),AVERAGE(X59:X62),IF(AND(SUM(X59:X63)&gt;0,X64=0),AVERAGE(X59:X63),AVERAGE(X59:X64))))))</f>
        <v>0</v>
      </c>
      <c r="AE59" s="549" t="str">
        <f>IF(AND(AD59&gt;=50,AD59&lt;=99),"MODERADO",IF(AND(AD59=100), "FUERTE",IF(AND(AD59&lt;50), "DEBIL")))</f>
        <v>DEBIL</v>
      </c>
      <c r="AF59" s="550"/>
      <c r="AG59" s="550"/>
      <c r="AH59" s="551" t="str">
        <f>IFERROR(_xlfn.IFS(AND(AE59="MODERADO",AF59="Directamente"),1,AND(AE59="FUERTE",AF59="Directamente"),2),"0")</f>
        <v>0</v>
      </c>
      <c r="AI59" s="551" t="str">
        <f>IFERROR(_xlfn.IFS(AND(AE59="MODERADO",AG59="Directamente"),1,AND(AE59="FUERTE",AG59="Directamente"),2,AND(AE59="FUERTE",AG59="Indirectamente"),1),"0")</f>
        <v>0</v>
      </c>
      <c r="AJ59" s="552"/>
      <c r="AK59" s="552"/>
      <c r="AL59" s="476">
        <f>+(AJ59*AK59)*4</f>
        <v>0</v>
      </c>
      <c r="AM59" s="544"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553"/>
      <c r="AO59" s="492"/>
      <c r="AP59" s="492"/>
      <c r="AQ59" s="493"/>
      <c r="AR59" s="493"/>
      <c r="AS59" s="492"/>
      <c r="AT59" s="492"/>
      <c r="AU59" s="493"/>
      <c r="AV59" s="493"/>
      <c r="AW59" s="492"/>
      <c r="AX59" s="492"/>
      <c r="AY59" s="493"/>
      <c r="AZ59" s="493"/>
      <c r="BA59" s="492"/>
      <c r="BB59" s="492"/>
      <c r="BC59" s="493"/>
      <c r="BD59" s="493"/>
      <c r="BE59" s="492"/>
      <c r="BF59" s="485"/>
      <c r="BG59" s="493"/>
      <c r="BH59" s="493"/>
      <c r="BI59" s="492"/>
      <c r="BJ59" s="493"/>
      <c r="BK59" s="492"/>
      <c r="BL59" s="493"/>
      <c r="BM59" s="492"/>
      <c r="BN59" s="493"/>
      <c r="BO59" s="492"/>
      <c r="BP59" s="485"/>
      <c r="BQ59" s="493"/>
      <c r="BR59" s="492"/>
      <c r="BS59" s="492"/>
      <c r="BT59" s="492"/>
      <c r="BU59" s="493"/>
      <c r="BV59" s="492"/>
      <c r="BW59" s="492"/>
      <c r="BX59" s="493"/>
      <c r="BY59" s="492"/>
      <c r="BZ59" s="485"/>
      <c r="CA59" s="492"/>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row>
    <row r="60" spans="1:105" ht="21" customHeight="1" thickTop="1" thickBot="1" x14ac:dyDescent="0.35">
      <c r="A60" s="476"/>
      <c r="B60" s="477"/>
      <c r="C60" s="477"/>
      <c r="D60" s="477"/>
      <c r="E60" s="499"/>
      <c r="F60" s="477"/>
      <c r="G60" s="477"/>
      <c r="H60" s="477"/>
      <c r="I60" s="477"/>
      <c r="J60" s="476"/>
      <c r="K60" s="476"/>
      <c r="L60" s="476"/>
      <c r="M60" s="554"/>
      <c r="N60" s="485">
        <v>2</v>
      </c>
      <c r="O60" s="504"/>
      <c r="P60" s="504"/>
      <c r="Q60" s="545"/>
      <c r="R60" s="545"/>
      <c r="S60" s="545"/>
      <c r="T60" s="545"/>
      <c r="U60" s="545"/>
      <c r="V60" s="545"/>
      <c r="W60" s="545"/>
      <c r="X60" s="545">
        <f t="shared" si="1"/>
        <v>0</v>
      </c>
      <c r="Y60" s="546" t="str">
        <f t="shared" si="0"/>
        <v>DEBIL</v>
      </c>
      <c r="Z60" s="547"/>
      <c r="AA60" s="548" t="str">
        <f t="shared" si="2"/>
        <v/>
      </c>
      <c r="AB60" s="545" t="str">
        <f t="shared" si="3"/>
        <v>SI</v>
      </c>
      <c r="AC60" s="545"/>
      <c r="AD60" s="549"/>
      <c r="AE60" s="549"/>
      <c r="AF60" s="550"/>
      <c r="AG60" s="550"/>
      <c r="AH60" s="551"/>
      <c r="AI60" s="551"/>
      <c r="AJ60" s="552"/>
      <c r="AK60" s="552"/>
      <c r="AL60" s="476"/>
      <c r="AM60" s="554"/>
      <c r="AN60" s="555"/>
      <c r="AO60" s="492"/>
      <c r="AP60" s="492"/>
      <c r="AQ60" s="493"/>
      <c r="AR60" s="493"/>
      <c r="AS60" s="492"/>
      <c r="AT60" s="492"/>
      <c r="AU60" s="493"/>
      <c r="AV60" s="493"/>
      <c r="AW60" s="492"/>
      <c r="AX60" s="492"/>
      <c r="AY60" s="493"/>
      <c r="AZ60" s="493"/>
      <c r="BA60" s="492"/>
      <c r="BB60" s="492"/>
      <c r="BC60" s="493"/>
      <c r="BD60" s="493"/>
      <c r="BE60" s="492"/>
      <c r="BF60" s="485"/>
      <c r="BG60" s="493"/>
      <c r="BH60" s="493"/>
      <c r="BI60" s="492"/>
      <c r="BJ60" s="493"/>
      <c r="BK60" s="492"/>
      <c r="BL60" s="493"/>
      <c r="BM60" s="492"/>
      <c r="BN60" s="493"/>
      <c r="BO60" s="492"/>
      <c r="BP60" s="485"/>
      <c r="BQ60" s="493"/>
      <c r="BR60" s="492"/>
      <c r="BS60" s="492"/>
      <c r="BT60" s="492"/>
      <c r="BU60" s="493"/>
      <c r="BV60" s="492"/>
      <c r="BW60" s="492"/>
      <c r="BX60" s="493"/>
      <c r="BY60" s="492"/>
      <c r="BZ60" s="485"/>
      <c r="CA60" s="492"/>
    </row>
    <row r="61" spans="1:105" ht="21" customHeight="1" thickTop="1" thickBot="1" x14ac:dyDescent="0.35">
      <c r="A61" s="476"/>
      <c r="B61" s="477"/>
      <c r="C61" s="477"/>
      <c r="D61" s="477"/>
      <c r="E61" s="499"/>
      <c r="F61" s="477"/>
      <c r="G61" s="477"/>
      <c r="H61" s="477"/>
      <c r="I61" s="477"/>
      <c r="J61" s="476"/>
      <c r="K61" s="476"/>
      <c r="L61" s="476"/>
      <c r="M61" s="554"/>
      <c r="N61" s="485">
        <v>3</v>
      </c>
      <c r="O61" s="556"/>
      <c r="P61" s="556"/>
      <c r="Q61" s="545"/>
      <c r="R61" s="545"/>
      <c r="S61" s="545"/>
      <c r="T61" s="545"/>
      <c r="U61" s="545"/>
      <c r="V61" s="545"/>
      <c r="W61" s="545"/>
      <c r="X61" s="545">
        <f t="shared" si="1"/>
        <v>0</v>
      </c>
      <c r="Y61" s="546" t="str">
        <f t="shared" si="0"/>
        <v>DEBIL</v>
      </c>
      <c r="Z61" s="547"/>
      <c r="AA61" s="548" t="str">
        <f t="shared" si="2"/>
        <v/>
      </c>
      <c r="AB61" s="545" t="str">
        <f t="shared" si="3"/>
        <v>SI</v>
      </c>
      <c r="AC61" s="545"/>
      <c r="AD61" s="549"/>
      <c r="AE61" s="549"/>
      <c r="AF61" s="550"/>
      <c r="AG61" s="550"/>
      <c r="AH61" s="551"/>
      <c r="AI61" s="551"/>
      <c r="AJ61" s="552"/>
      <c r="AK61" s="552"/>
      <c r="AL61" s="476"/>
      <c r="AM61" s="554"/>
      <c r="AN61" s="555"/>
      <c r="AO61" s="492"/>
      <c r="AP61" s="492"/>
      <c r="AQ61" s="493"/>
      <c r="AR61" s="493"/>
      <c r="AS61" s="492"/>
      <c r="AT61" s="492"/>
      <c r="AU61" s="493"/>
      <c r="AV61" s="493"/>
      <c r="AW61" s="492"/>
      <c r="AX61" s="492"/>
      <c r="AY61" s="493"/>
      <c r="AZ61" s="493"/>
      <c r="BA61" s="492"/>
      <c r="BB61" s="492"/>
      <c r="BC61" s="493"/>
      <c r="BD61" s="493"/>
      <c r="BE61" s="492"/>
      <c r="BF61" s="485"/>
      <c r="BG61" s="493"/>
      <c r="BH61" s="493"/>
      <c r="BI61" s="492"/>
      <c r="BJ61" s="493"/>
      <c r="BK61" s="492"/>
      <c r="BL61" s="493"/>
      <c r="BM61" s="492"/>
      <c r="BN61" s="493"/>
      <c r="BO61" s="492"/>
      <c r="BP61" s="485"/>
      <c r="BQ61" s="493"/>
      <c r="BR61" s="492"/>
      <c r="BS61" s="492"/>
      <c r="BT61" s="492"/>
      <c r="BU61" s="493"/>
      <c r="BV61" s="492"/>
      <c r="BW61" s="492"/>
      <c r="BX61" s="493"/>
      <c r="BY61" s="492"/>
      <c r="BZ61" s="485"/>
      <c r="CA61" s="492"/>
    </row>
    <row r="62" spans="1:105" ht="21" customHeight="1" thickTop="1" thickBot="1" x14ac:dyDescent="0.35">
      <c r="A62" s="476"/>
      <c r="B62" s="477"/>
      <c r="C62" s="477"/>
      <c r="D62" s="477"/>
      <c r="E62" s="499"/>
      <c r="F62" s="477"/>
      <c r="G62" s="477"/>
      <c r="H62" s="477"/>
      <c r="I62" s="477"/>
      <c r="J62" s="476"/>
      <c r="K62" s="476"/>
      <c r="L62" s="476"/>
      <c r="M62" s="554"/>
      <c r="N62" s="485">
        <v>4</v>
      </c>
      <c r="O62" s="504"/>
      <c r="P62" s="504"/>
      <c r="Q62" s="545"/>
      <c r="R62" s="545"/>
      <c r="S62" s="545"/>
      <c r="T62" s="545"/>
      <c r="U62" s="545"/>
      <c r="V62" s="545"/>
      <c r="W62" s="545"/>
      <c r="X62" s="545">
        <f t="shared" si="1"/>
        <v>0</v>
      </c>
      <c r="Y62" s="546" t="str">
        <f t="shared" si="0"/>
        <v>DEBIL</v>
      </c>
      <c r="Z62" s="547"/>
      <c r="AA62" s="548" t="str">
        <f t="shared" si="2"/>
        <v/>
      </c>
      <c r="AB62" s="545" t="str">
        <f t="shared" si="3"/>
        <v>SI</v>
      </c>
      <c r="AC62" s="545"/>
      <c r="AD62" s="549"/>
      <c r="AE62" s="549"/>
      <c r="AF62" s="550"/>
      <c r="AG62" s="550"/>
      <c r="AH62" s="551"/>
      <c r="AI62" s="551"/>
      <c r="AJ62" s="552"/>
      <c r="AK62" s="552"/>
      <c r="AL62" s="476"/>
      <c r="AM62" s="554"/>
      <c r="AN62" s="555"/>
      <c r="AO62" s="492"/>
      <c r="AP62" s="492"/>
      <c r="AQ62" s="493"/>
      <c r="AR62" s="493"/>
      <c r="AS62" s="492"/>
      <c r="AT62" s="492"/>
      <c r="AU62" s="493"/>
      <c r="AV62" s="493"/>
      <c r="AW62" s="492"/>
      <c r="AX62" s="492"/>
      <c r="AY62" s="493"/>
      <c r="AZ62" s="493"/>
      <c r="BA62" s="492"/>
      <c r="BB62" s="492"/>
      <c r="BC62" s="493"/>
      <c r="BD62" s="493"/>
      <c r="BE62" s="492"/>
      <c r="BF62" s="485"/>
      <c r="BG62" s="493"/>
      <c r="BH62" s="493"/>
      <c r="BI62" s="492"/>
      <c r="BJ62" s="493"/>
      <c r="BK62" s="492"/>
      <c r="BL62" s="493"/>
      <c r="BM62" s="492"/>
      <c r="BN62" s="493"/>
      <c r="BO62" s="492"/>
      <c r="BP62" s="485"/>
      <c r="BQ62" s="493"/>
      <c r="BR62" s="492"/>
      <c r="BS62" s="492"/>
      <c r="BT62" s="492"/>
      <c r="BU62" s="493"/>
      <c r="BV62" s="492"/>
      <c r="BW62" s="492"/>
      <c r="BX62" s="493"/>
      <c r="BY62" s="492"/>
      <c r="BZ62" s="485"/>
      <c r="CA62" s="492"/>
    </row>
    <row r="63" spans="1:105" ht="21" customHeight="1" thickTop="1" thickBot="1" x14ac:dyDescent="0.35">
      <c r="A63" s="476"/>
      <c r="B63" s="477"/>
      <c r="C63" s="477"/>
      <c r="D63" s="477"/>
      <c r="E63" s="499"/>
      <c r="F63" s="477"/>
      <c r="G63" s="477"/>
      <c r="H63" s="477"/>
      <c r="I63" s="477"/>
      <c r="J63" s="476"/>
      <c r="K63" s="476"/>
      <c r="L63" s="476"/>
      <c r="M63" s="554"/>
      <c r="N63" s="485">
        <v>5</v>
      </c>
      <c r="O63" s="504"/>
      <c r="P63" s="504"/>
      <c r="Q63" s="545"/>
      <c r="R63" s="545"/>
      <c r="S63" s="545"/>
      <c r="T63" s="545"/>
      <c r="U63" s="545"/>
      <c r="V63" s="545"/>
      <c r="W63" s="545"/>
      <c r="X63" s="545">
        <f t="shared" si="1"/>
        <v>0</v>
      </c>
      <c r="Y63" s="546" t="str">
        <f t="shared" si="0"/>
        <v>DEBIL</v>
      </c>
      <c r="Z63" s="547"/>
      <c r="AA63" s="548" t="str">
        <f t="shared" si="2"/>
        <v/>
      </c>
      <c r="AB63" s="545" t="str">
        <f t="shared" si="3"/>
        <v>SI</v>
      </c>
      <c r="AC63" s="545"/>
      <c r="AD63" s="549"/>
      <c r="AE63" s="549"/>
      <c r="AF63" s="550"/>
      <c r="AG63" s="550"/>
      <c r="AH63" s="551"/>
      <c r="AI63" s="551"/>
      <c r="AJ63" s="552"/>
      <c r="AK63" s="552"/>
      <c r="AL63" s="476"/>
      <c r="AM63" s="554"/>
      <c r="AN63" s="555"/>
      <c r="AO63" s="492"/>
      <c r="AP63" s="492"/>
      <c r="AQ63" s="493"/>
      <c r="AR63" s="493"/>
      <c r="AS63" s="492"/>
      <c r="AT63" s="492"/>
      <c r="AU63" s="493"/>
      <c r="AV63" s="493"/>
      <c r="AW63" s="492"/>
      <c r="AX63" s="492"/>
      <c r="AY63" s="493"/>
      <c r="AZ63" s="493"/>
      <c r="BA63" s="492"/>
      <c r="BB63" s="492"/>
      <c r="BC63" s="493"/>
      <c r="BD63" s="493"/>
      <c r="BE63" s="492"/>
      <c r="BF63" s="485"/>
      <c r="BG63" s="493"/>
      <c r="BH63" s="493"/>
      <c r="BI63" s="492"/>
      <c r="BJ63" s="493"/>
      <c r="BK63" s="492"/>
      <c r="BL63" s="493"/>
      <c r="BM63" s="492"/>
      <c r="BN63" s="493"/>
      <c r="BO63" s="492"/>
      <c r="BP63" s="485"/>
      <c r="BQ63" s="493"/>
      <c r="BR63" s="492"/>
      <c r="BS63" s="492"/>
      <c r="BT63" s="492"/>
      <c r="BU63" s="493"/>
      <c r="BV63" s="492"/>
      <c r="BW63" s="492"/>
      <c r="BX63" s="493"/>
      <c r="BY63" s="492"/>
      <c r="BZ63" s="485"/>
      <c r="CA63" s="492"/>
    </row>
    <row r="64" spans="1:105" ht="21" customHeight="1" thickTop="1" thickBot="1" x14ac:dyDescent="0.35">
      <c r="A64" s="476"/>
      <c r="B64" s="477"/>
      <c r="C64" s="477"/>
      <c r="D64" s="477"/>
      <c r="E64" s="499"/>
      <c r="F64" s="477"/>
      <c r="G64" s="477"/>
      <c r="H64" s="477"/>
      <c r="I64" s="477"/>
      <c r="J64" s="476"/>
      <c r="K64" s="476"/>
      <c r="L64" s="476"/>
      <c r="M64" s="557"/>
      <c r="N64" s="485">
        <v>6</v>
      </c>
      <c r="O64" s="504"/>
      <c r="P64" s="504"/>
      <c r="Q64" s="545"/>
      <c r="R64" s="545"/>
      <c r="S64" s="545"/>
      <c r="T64" s="545"/>
      <c r="U64" s="545"/>
      <c r="V64" s="545"/>
      <c r="W64" s="545"/>
      <c r="X64" s="545">
        <f t="shared" si="1"/>
        <v>0</v>
      </c>
      <c r="Y64" s="546" t="str">
        <f t="shared" si="0"/>
        <v>DEBIL</v>
      </c>
      <c r="Z64" s="547"/>
      <c r="AA64" s="548" t="str">
        <f t="shared" si="2"/>
        <v/>
      </c>
      <c r="AB64" s="545" t="str">
        <f t="shared" si="3"/>
        <v>SI</v>
      </c>
      <c r="AC64" s="545"/>
      <c r="AD64" s="549"/>
      <c r="AE64" s="549"/>
      <c r="AF64" s="550"/>
      <c r="AG64" s="550"/>
      <c r="AH64" s="551"/>
      <c r="AI64" s="551"/>
      <c r="AJ64" s="552"/>
      <c r="AK64" s="552"/>
      <c r="AL64" s="476"/>
      <c r="AM64" s="557"/>
      <c r="AN64" s="558"/>
      <c r="AO64" s="492"/>
      <c r="AP64" s="492"/>
      <c r="AQ64" s="493"/>
      <c r="AR64" s="493"/>
      <c r="AS64" s="492"/>
      <c r="AT64" s="492"/>
      <c r="AU64" s="493"/>
      <c r="AV64" s="493"/>
      <c r="AW64" s="492"/>
      <c r="AX64" s="492"/>
      <c r="AY64" s="493"/>
      <c r="AZ64" s="493"/>
      <c r="BA64" s="492"/>
      <c r="BB64" s="492"/>
      <c r="BC64" s="493"/>
      <c r="BD64" s="493"/>
      <c r="BE64" s="492"/>
      <c r="BF64" s="485"/>
      <c r="BG64" s="493"/>
      <c r="BH64" s="493"/>
      <c r="BI64" s="492"/>
      <c r="BJ64" s="493"/>
      <c r="BK64" s="492"/>
      <c r="BL64" s="493"/>
      <c r="BM64" s="492"/>
      <c r="BN64" s="493"/>
      <c r="BO64" s="492"/>
      <c r="BP64" s="485"/>
      <c r="BQ64" s="493"/>
      <c r="BR64" s="492"/>
      <c r="BS64" s="492"/>
      <c r="BT64" s="492"/>
      <c r="BU64" s="493"/>
      <c r="BV64" s="492"/>
      <c r="BW64" s="492"/>
      <c r="BX64" s="493"/>
      <c r="BY64" s="492"/>
      <c r="BZ64" s="485"/>
      <c r="CA64" s="492"/>
    </row>
    <row r="65" ht="21" customHeight="1" thickTop="1" x14ac:dyDescent="0.3"/>
  </sheetData>
  <sheetProtection algorithmName="SHA-512" hashValue="dZ4qcY7YhzKDWGq+b+GgtQoazTKXl01m3RO8+EaXm9NOxuXm2o84LYLfrOUZsdtOw7lcK05Ma3PGiiL7aB+6WQ==" saltValue="k26zqZh3RhgUDLrqjEna0A==" spinCount="100000" sheet="1" formatCells="0" formatColumns="0" formatRows="0"/>
  <mergeCells count="330">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J17:J22"/>
    <mergeCell ref="K17:K22"/>
    <mergeCell ref="A17:A22"/>
    <mergeCell ref="B17:B22"/>
    <mergeCell ref="C17:C22"/>
    <mergeCell ref="D17:D22"/>
    <mergeCell ref="F17:F22"/>
    <mergeCell ref="G17:G22"/>
    <mergeCell ref="L17:L22"/>
    <mergeCell ref="H17:H22"/>
    <mergeCell ref="E17:E22"/>
    <mergeCell ref="I17:I22"/>
    <mergeCell ref="J23:J28"/>
    <mergeCell ref="K23:K28"/>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AL53:AL58"/>
    <mergeCell ref="AM53:AM58"/>
    <mergeCell ref="AM3:AM4"/>
    <mergeCell ref="AL5:AL10"/>
    <mergeCell ref="AM5:AM10"/>
    <mergeCell ref="AL11:AL16"/>
    <mergeCell ref="AM11:AM16"/>
    <mergeCell ref="AL17:AL22"/>
    <mergeCell ref="AM17:AM22"/>
    <mergeCell ref="AL23:AL28"/>
    <mergeCell ref="AM23:AM28"/>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K35:AK40"/>
    <mergeCell ref="AK41:AK46"/>
    <mergeCell ref="AK47:AK52"/>
    <mergeCell ref="AM29:AM34"/>
    <mergeCell ref="AL35:AL40"/>
    <mergeCell ref="AM35:AM40"/>
    <mergeCell ref="AL41:AL46"/>
    <mergeCell ref="AM41:AM46"/>
    <mergeCell ref="AL47:AL52"/>
    <mergeCell ref="AM47:AM52"/>
    <mergeCell ref="BI3:BI4"/>
    <mergeCell ref="BJ3:BJ4"/>
    <mergeCell ref="BK3:BK4"/>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AT3:AT4"/>
    <mergeCell ref="BC3:BC4"/>
    <mergeCell ref="AW2:AZ2"/>
    <mergeCell ref="BA2:BD2"/>
    <mergeCell ref="BE3:BE4"/>
    <mergeCell ref="BF3:BF4"/>
    <mergeCell ref="BG3:BG4"/>
    <mergeCell ref="BH3:BH4"/>
    <mergeCell ref="BE2:BP2"/>
  </mergeCells>
  <conditionalFormatting sqref="M5 M11 M17 M23 M29 M35 M41 M47 M53 M59">
    <cfRule type="cellIs" dxfId="140" priority="32" stopIfTrue="1" operator="equal">
      <formula>"Muy Alta"</formula>
    </cfRule>
    <cfRule type="containsText" dxfId="139" priority="33" operator="containsText" text="ZONA RIESGO ALTA">
      <formula>NOT(ISERROR(SEARCH("ZONA RIESGO ALTA",M5)))</formula>
    </cfRule>
    <cfRule type="containsText" dxfId="138" priority="34" operator="containsText" text="ZONA RIESGO MODERADA">
      <formula>NOT(ISERROR(SEARCH("ZONA RIESGO MODERADA",M5)))</formula>
    </cfRule>
    <cfRule type="containsText" dxfId="137" priority="35" operator="containsText" text="ZONA RIESGO BAJA">
      <formula>NOT(ISERROR(SEARCH("ZONA RIESGO BAJA",M5)))</formula>
    </cfRule>
    <cfRule type="cellIs" dxfId="136" priority="36" operator="equal">
      <formula>"Muy Baja"</formula>
    </cfRule>
  </conditionalFormatting>
  <conditionalFormatting sqref="M5:M64">
    <cfRule type="containsText" dxfId="135" priority="31" operator="containsText" text="ZONA RIESGO EXTREMA">
      <formula>NOT(ISERROR(SEARCH("ZONA RIESGO EXTREMA",M5)))</formula>
    </cfRule>
  </conditionalFormatting>
  <conditionalFormatting sqref="Y5:Y64">
    <cfRule type="containsText" dxfId="134" priority="28" operator="containsText" text="DEBIL">
      <formula>NOT(ISERROR(SEARCH("DEBIL",Y5)))</formula>
    </cfRule>
    <cfRule type="containsText" dxfId="133" priority="29" operator="containsText" text="MODERADO">
      <formula>NOT(ISERROR(SEARCH("MODERADO",Y5)))</formula>
    </cfRule>
    <cfRule type="containsText" dxfId="132" priority="30" operator="containsText" text="FUERTE">
      <formula>NOT(ISERROR(SEARCH("FUERTE",Y5)))</formula>
    </cfRule>
  </conditionalFormatting>
  <conditionalFormatting sqref="AD5:AE5 AD11:AE11 AD17:AE17 AD23:AE23 AD29:AE29 AD35:AE35 AD41:AE41 AD47:AE47 AD53:AE53 AD59:AE59">
    <cfRule type="containsText" dxfId="131" priority="17" operator="containsText" text="DEBIL">
      <formula>NOT(ISERROR(SEARCH("DEBIL",AD5)))</formula>
    </cfRule>
    <cfRule type="containsText" dxfId="130" priority="18" operator="containsText" text="MODERADO">
      <formula>NOT(ISERROR(SEARCH("MODERADO",AD5)))</formula>
    </cfRule>
    <cfRule type="containsText" dxfId="129" priority="19" operator="containsText" text="FUERTE">
      <formula>NOT(ISERROR(SEARCH("FUERTE",AD5)))</formula>
    </cfRule>
  </conditionalFormatting>
  <conditionalFormatting sqref="AJ5:AK5 AJ11:AK11 AJ17:AK17 AJ23:AK23 AJ29:AK29 AJ35:AK35 AJ41:AK41 AJ47:AK47 AJ53:AK53 AJ59:AK59">
    <cfRule type="containsText" dxfId="128" priority="1" operator="containsText" text="casi seguro">
      <formula>NOT(ISERROR(SEARCH("casi seguro",AJ5)))</formula>
    </cfRule>
    <cfRule type="containsText" dxfId="127" priority="2" operator="containsText" text="PROBABLE">
      <formula>NOT(ISERROR(SEARCH("PROBABLE",AJ5)))</formula>
    </cfRule>
    <cfRule type="containsText" dxfId="126" priority="3" operator="containsText" text="posible">
      <formula>NOT(ISERROR(SEARCH("posible",AJ5)))</formula>
    </cfRule>
    <cfRule type="containsText" dxfId="125" priority="4" operator="containsText" text="Improbable">
      <formula>NOT(ISERROR(SEARCH("Improbable",AJ5)))</formula>
    </cfRule>
    <cfRule type="containsText" dxfId="124" priority="5" operator="containsText" text="Rara vez">
      <formula>NOT(ISERROR(SEARCH("Rara vez",AJ5)))</formula>
    </cfRule>
  </conditionalFormatting>
  <conditionalFormatting sqref="AM5 AM11 AM17 AM23 AM29 AM35 AM41 AM47 AM53 AM59">
    <cfRule type="cellIs" dxfId="123" priority="12" stopIfTrue="1" operator="equal">
      <formula>"Muy Alta"</formula>
    </cfRule>
    <cfRule type="containsText" dxfId="122" priority="13" operator="containsText" text="ZONA RIESGO ALTA">
      <formula>NOT(ISERROR(SEARCH("ZONA RIESGO ALTA",AM5)))</formula>
    </cfRule>
    <cfRule type="containsText" dxfId="121" priority="14" operator="containsText" text="ZONA RIESGO MODERADA">
      <formula>NOT(ISERROR(SEARCH("ZONA RIESGO MODERADA",AM5)))</formula>
    </cfRule>
    <cfRule type="containsText" dxfId="120" priority="15" operator="containsText" text="ZONA RIESGO BAJA">
      <formula>NOT(ISERROR(SEARCH("ZONA RIESGO BAJA",AM5)))</formula>
    </cfRule>
    <cfRule type="cellIs" dxfId="119" priority="16" operator="equal">
      <formula>"Muy Baja"</formula>
    </cfRule>
  </conditionalFormatting>
  <conditionalFormatting sqref="AM5:AM64">
    <cfRule type="containsText" dxfId="118"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topLeftCell="A13" zoomScale="60" zoomScaleNormal="60" zoomScaleSheetLayoutView="10" zoomScalePageLayoutView="55" workbookViewId="0">
      <selection activeCell="BK28" sqref="BK28"/>
    </sheetView>
  </sheetViews>
  <sheetFormatPr baseColWidth="10" defaultRowHeight="33" customHeight="1" x14ac:dyDescent="0.3"/>
  <cols>
    <col min="1" max="1" width="4" style="151" bestFit="1" customWidth="1"/>
    <col min="2" max="4" width="18.7109375" style="152" customWidth="1"/>
    <col min="5" max="5" width="32.42578125" style="146" customWidth="1"/>
    <col min="6" max="7" width="18.7109375" style="152" customWidth="1"/>
    <col min="8" max="9" width="14.140625" style="151" customWidth="1"/>
    <col min="10" max="10" width="18.85546875" style="151" customWidth="1"/>
    <col min="11" max="11" width="19" style="153" customWidth="1"/>
    <col min="12" max="12" width="32.42578125" style="146" customWidth="1"/>
    <col min="13" max="13" width="17.85546875" style="146" customWidth="1"/>
    <col min="14" max="14" width="18.85546875" style="146" customWidth="1"/>
    <col min="15" max="15" width="6.28515625" style="146" bestFit="1" customWidth="1"/>
    <col min="16" max="16" width="27" style="146" customWidth="1"/>
    <col min="17" max="17" width="16.140625" style="146" customWidth="1"/>
    <col min="18" max="18" width="17.5703125" style="146" customWidth="1"/>
    <col min="19" max="19" width="6.28515625" style="146" bestFit="1" customWidth="1"/>
    <col min="20" max="20" width="16" style="146" customWidth="1"/>
    <col min="21" max="21" width="5.85546875" style="146" customWidth="1"/>
    <col min="22" max="22" width="31" style="146" customWidth="1"/>
    <col min="23" max="23" width="16.42578125" style="146" customWidth="1"/>
    <col min="24" max="25" width="15.140625" style="146" hidden="1" customWidth="1"/>
    <col min="26" max="26" width="21" style="146" hidden="1" customWidth="1"/>
    <col min="27" max="27" width="19.28515625" style="146" hidden="1" customWidth="1"/>
    <col min="28" max="28" width="28.42578125" style="146" hidden="1" customWidth="1"/>
    <col min="29" max="29" width="6.85546875" style="146" hidden="1" customWidth="1"/>
    <col min="30" max="30" width="5" style="146" hidden="1" customWidth="1"/>
    <col min="31" max="31" width="5.5703125" style="146" hidden="1" customWidth="1"/>
    <col min="32" max="32" width="7.140625" style="146" hidden="1" customWidth="1"/>
    <col min="33" max="33" width="6.7109375" style="146" hidden="1" customWidth="1"/>
    <col min="34" max="34" width="7.5703125" style="146" hidden="1" customWidth="1"/>
    <col min="35" max="35" width="8.140625" style="146" hidden="1" customWidth="1"/>
    <col min="36" max="36" width="8.7109375" style="146" hidden="1" customWidth="1"/>
    <col min="37" max="37" width="10.42578125" style="146" hidden="1" customWidth="1"/>
    <col min="38" max="38" width="9.28515625" style="146" hidden="1" customWidth="1"/>
    <col min="39" max="39" width="9.140625" style="146" hidden="1" customWidth="1"/>
    <col min="40" max="40" width="8.42578125" style="146" hidden="1" customWidth="1"/>
    <col min="41" max="41" width="7.28515625" style="146" hidden="1" customWidth="1"/>
    <col min="42" max="43" width="23" style="146" customWidth="1"/>
    <col min="44" max="44" width="16.85546875" style="146" customWidth="1"/>
    <col min="45" max="45" width="19.5703125" style="146" customWidth="1"/>
    <col min="46" max="47" width="23" style="146" customWidth="1"/>
    <col min="48" max="48" width="16.85546875" style="146" customWidth="1"/>
    <col min="49" max="49" width="19.5703125" style="146" customWidth="1"/>
    <col min="50" max="51" width="23" style="146" customWidth="1"/>
    <col min="52" max="52" width="16.85546875" style="146" customWidth="1"/>
    <col min="53" max="53" width="19.5703125" style="146" customWidth="1"/>
    <col min="54" max="55" width="23" style="146" customWidth="1"/>
    <col min="56" max="56" width="16.85546875" style="146" customWidth="1"/>
    <col min="57" max="57" width="19.5703125" style="146" customWidth="1"/>
    <col min="58" max="58" width="32.28515625" style="146" customWidth="1"/>
    <col min="59" max="59" width="18.85546875" style="146" customWidth="1"/>
    <col min="60" max="60" width="22.140625" style="146" customWidth="1"/>
    <col min="61" max="61" width="20.5703125" style="146" customWidth="1"/>
    <col min="62" max="62" width="18.5703125" style="146" customWidth="1"/>
    <col min="63" max="63" width="20.5703125" style="146" customWidth="1"/>
    <col min="64" max="64" width="18.5703125" style="146" customWidth="1"/>
    <col min="65" max="65" width="20.5703125" style="146" customWidth="1"/>
    <col min="66" max="66" width="18.5703125" style="146" customWidth="1"/>
    <col min="67" max="67" width="20.5703125" style="146" customWidth="1"/>
    <col min="68" max="68" width="18.5703125" style="146" customWidth="1"/>
    <col min="69" max="69" width="21" style="146" customWidth="1"/>
    <col min="70" max="70" width="20.5703125" style="146" customWidth="1"/>
    <col min="71" max="72" width="23" style="146" customWidth="1"/>
    <col min="73" max="73" width="18.5703125" style="146" customWidth="1"/>
    <col min="74" max="74" width="20.5703125" style="146" customWidth="1"/>
    <col min="75" max="75" width="23" style="146" customWidth="1"/>
    <col min="76" max="76" width="18.5703125" style="146" customWidth="1"/>
    <col min="77" max="77" width="20.5703125" style="146" customWidth="1"/>
    <col min="78" max="78" width="23" style="146" customWidth="1"/>
    <col min="79" max="79" width="18.85546875" style="146" customWidth="1"/>
    <col min="80" max="80" width="18.5703125" style="146" customWidth="1"/>
    <col min="81" max="16384" width="11.42578125" style="146"/>
  </cols>
  <sheetData>
    <row r="1" spans="1:106" ht="33" customHeight="1" x14ac:dyDescent="0.3">
      <c r="A1" s="440"/>
      <c r="B1" s="441"/>
      <c r="C1" s="441"/>
      <c r="D1" s="441"/>
      <c r="E1" s="443"/>
      <c r="F1" s="441"/>
      <c r="G1" s="441"/>
      <c r="H1" s="444"/>
      <c r="I1" s="444"/>
      <c r="J1" s="444"/>
      <c r="K1" s="445"/>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c r="BM1" s="443"/>
      <c r="BN1" s="443"/>
      <c r="BO1" s="443"/>
      <c r="BP1" s="443"/>
      <c r="BQ1" s="443"/>
      <c r="BR1" s="443"/>
      <c r="BS1" s="443"/>
      <c r="BT1" s="443"/>
      <c r="BU1" s="443"/>
      <c r="BV1" s="443"/>
      <c r="BW1" s="443"/>
      <c r="BX1" s="443"/>
      <c r="BY1" s="443"/>
      <c r="BZ1" s="443"/>
      <c r="CA1" s="443"/>
      <c r="CB1" s="443"/>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row>
    <row r="2" spans="1:106" ht="33" customHeight="1" x14ac:dyDescent="0.3">
      <c r="A2" s="447" t="s">
        <v>129</v>
      </c>
      <c r="B2" s="448"/>
      <c r="C2" s="448"/>
      <c r="D2" s="448"/>
      <c r="E2" s="448"/>
      <c r="F2" s="448"/>
      <c r="G2" s="448"/>
      <c r="H2" s="448"/>
      <c r="I2" s="448"/>
      <c r="J2" s="448"/>
      <c r="K2" s="448"/>
      <c r="L2" s="449"/>
      <c r="M2" s="447" t="s">
        <v>130</v>
      </c>
      <c r="N2" s="448"/>
      <c r="O2" s="448"/>
      <c r="P2" s="448"/>
      <c r="Q2" s="448"/>
      <c r="R2" s="448"/>
      <c r="S2" s="448"/>
      <c r="T2" s="449"/>
      <c r="U2" s="450" t="s">
        <v>131</v>
      </c>
      <c r="V2" s="450"/>
      <c r="W2" s="450"/>
      <c r="X2" s="450"/>
      <c r="Y2" s="450"/>
      <c r="Z2" s="450"/>
      <c r="AA2" s="450"/>
      <c r="AB2" s="450"/>
      <c r="AC2" s="450"/>
      <c r="AD2" s="450"/>
      <c r="AE2" s="450"/>
      <c r="AF2" s="450"/>
      <c r="AG2" s="450"/>
      <c r="AH2" s="450"/>
      <c r="AI2" s="450" t="s">
        <v>132</v>
      </c>
      <c r="AJ2" s="450"/>
      <c r="AK2" s="450"/>
      <c r="AL2" s="450"/>
      <c r="AM2" s="450"/>
      <c r="AN2" s="450"/>
      <c r="AO2" s="450"/>
      <c r="AP2" s="450" t="s">
        <v>460</v>
      </c>
      <c r="AQ2" s="450"/>
      <c r="AR2" s="450"/>
      <c r="AS2" s="450"/>
      <c r="AT2" s="450" t="s">
        <v>461</v>
      </c>
      <c r="AU2" s="450"/>
      <c r="AV2" s="450"/>
      <c r="AW2" s="450"/>
      <c r="AX2" s="450" t="s">
        <v>462</v>
      </c>
      <c r="AY2" s="450"/>
      <c r="AZ2" s="450"/>
      <c r="BA2" s="450"/>
      <c r="BB2" s="450" t="s">
        <v>463</v>
      </c>
      <c r="BC2" s="450"/>
      <c r="BD2" s="450"/>
      <c r="BE2" s="450"/>
      <c r="BF2" s="451" t="s">
        <v>205</v>
      </c>
      <c r="BG2" s="451"/>
      <c r="BH2" s="451"/>
      <c r="BI2" s="451"/>
      <c r="BJ2" s="451"/>
      <c r="BK2" s="451"/>
      <c r="BL2" s="451"/>
      <c r="BM2" s="451"/>
      <c r="BN2" s="451"/>
      <c r="BO2" s="451"/>
      <c r="BP2" s="451"/>
      <c r="BQ2" s="451"/>
      <c r="BR2" s="452" t="s">
        <v>211</v>
      </c>
      <c r="BS2" s="452"/>
      <c r="BT2" s="452"/>
      <c r="BU2" s="452"/>
      <c r="BV2" s="453" t="s">
        <v>279</v>
      </c>
      <c r="BW2" s="453"/>
      <c r="BX2" s="453"/>
      <c r="BY2" s="454" t="s">
        <v>448</v>
      </c>
      <c r="BZ2" s="455"/>
      <c r="CA2" s="455"/>
      <c r="CB2" s="456"/>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row>
    <row r="3" spans="1:106" ht="33" customHeight="1" x14ac:dyDescent="0.3">
      <c r="A3" s="457" t="s">
        <v>0</v>
      </c>
      <c r="B3" s="458" t="s">
        <v>184</v>
      </c>
      <c r="C3" s="458" t="s">
        <v>185</v>
      </c>
      <c r="D3" s="458" t="s">
        <v>186</v>
      </c>
      <c r="E3" s="460" t="s">
        <v>1</v>
      </c>
      <c r="F3" s="458" t="s">
        <v>305</v>
      </c>
      <c r="G3" s="458" t="s">
        <v>306</v>
      </c>
      <c r="H3" s="460" t="s">
        <v>2</v>
      </c>
      <c r="I3" s="460" t="s">
        <v>307</v>
      </c>
      <c r="J3" s="460" t="s">
        <v>308</v>
      </c>
      <c r="K3" s="458" t="s">
        <v>44</v>
      </c>
      <c r="L3" s="460" t="s">
        <v>444</v>
      </c>
      <c r="M3" s="458" t="s">
        <v>125</v>
      </c>
      <c r="N3" s="458" t="s">
        <v>31</v>
      </c>
      <c r="O3" s="460" t="s">
        <v>5</v>
      </c>
      <c r="P3" s="458" t="s">
        <v>81</v>
      </c>
      <c r="Q3" s="458" t="s">
        <v>86</v>
      </c>
      <c r="R3" s="458" t="s">
        <v>39</v>
      </c>
      <c r="S3" s="460" t="s">
        <v>5</v>
      </c>
      <c r="T3" s="458" t="s">
        <v>42</v>
      </c>
      <c r="U3" s="462" t="s">
        <v>11</v>
      </c>
      <c r="V3" s="463" t="s">
        <v>151</v>
      </c>
      <c r="W3" s="463" t="s">
        <v>492</v>
      </c>
      <c r="X3" s="463" t="s">
        <v>12</v>
      </c>
      <c r="Y3" s="464" t="s">
        <v>298</v>
      </c>
      <c r="Z3" s="465"/>
      <c r="AA3" s="465"/>
      <c r="AB3" s="466"/>
      <c r="AC3" s="463" t="s">
        <v>8</v>
      </c>
      <c r="AD3" s="463"/>
      <c r="AE3" s="463"/>
      <c r="AF3" s="463"/>
      <c r="AG3" s="463"/>
      <c r="AH3" s="463"/>
      <c r="AI3" s="462" t="s">
        <v>128</v>
      </c>
      <c r="AJ3" s="462" t="s">
        <v>40</v>
      </c>
      <c r="AK3" s="462" t="s">
        <v>5</v>
      </c>
      <c r="AL3" s="462" t="s">
        <v>41</v>
      </c>
      <c r="AM3" s="462" t="s">
        <v>5</v>
      </c>
      <c r="AN3" s="462" t="s">
        <v>43</v>
      </c>
      <c r="AO3" s="462" t="s">
        <v>27</v>
      </c>
      <c r="AP3" s="463" t="s">
        <v>206</v>
      </c>
      <c r="AQ3" s="463" t="s">
        <v>33</v>
      </c>
      <c r="AR3" s="463" t="s">
        <v>24</v>
      </c>
      <c r="AS3" s="463" t="s">
        <v>204</v>
      </c>
      <c r="AT3" s="463" t="s">
        <v>206</v>
      </c>
      <c r="AU3" s="463" t="s">
        <v>33</v>
      </c>
      <c r="AV3" s="463" t="s">
        <v>24</v>
      </c>
      <c r="AW3" s="463" t="s">
        <v>204</v>
      </c>
      <c r="AX3" s="463" t="s">
        <v>206</v>
      </c>
      <c r="AY3" s="463" t="s">
        <v>33</v>
      </c>
      <c r="AZ3" s="463" t="s">
        <v>24</v>
      </c>
      <c r="BA3" s="463" t="s">
        <v>204</v>
      </c>
      <c r="BB3" s="463" t="s">
        <v>206</v>
      </c>
      <c r="BC3" s="463" t="s">
        <v>33</v>
      </c>
      <c r="BD3" s="463" t="s">
        <v>24</v>
      </c>
      <c r="BE3" s="463" t="s">
        <v>204</v>
      </c>
      <c r="BF3" s="467" t="s">
        <v>207</v>
      </c>
      <c r="BG3" s="467" t="s">
        <v>32</v>
      </c>
      <c r="BH3" s="467" t="s">
        <v>208</v>
      </c>
      <c r="BI3" s="467" t="s">
        <v>34</v>
      </c>
      <c r="BJ3" s="467" t="s">
        <v>456</v>
      </c>
      <c r="BK3" s="467" t="s">
        <v>34</v>
      </c>
      <c r="BL3" s="468" t="s">
        <v>457</v>
      </c>
      <c r="BM3" s="467" t="s">
        <v>34</v>
      </c>
      <c r="BN3" s="467" t="s">
        <v>458</v>
      </c>
      <c r="BO3" s="467" t="s">
        <v>34</v>
      </c>
      <c r="BP3" s="468" t="s">
        <v>459</v>
      </c>
      <c r="BQ3" s="467" t="s">
        <v>35</v>
      </c>
      <c r="BR3" s="469" t="s">
        <v>212</v>
      </c>
      <c r="BS3" s="469" t="s">
        <v>213</v>
      </c>
      <c r="BT3" s="469" t="s">
        <v>214</v>
      </c>
      <c r="BU3" s="469" t="s">
        <v>33</v>
      </c>
      <c r="BV3" s="470" t="s">
        <v>34</v>
      </c>
      <c r="BW3" s="470" t="s">
        <v>280</v>
      </c>
      <c r="BX3" s="470" t="s">
        <v>281</v>
      </c>
      <c r="BY3" s="471" t="s">
        <v>449</v>
      </c>
      <c r="BZ3" s="471" t="s">
        <v>450</v>
      </c>
      <c r="CA3" s="471" t="s">
        <v>452</v>
      </c>
      <c r="CB3" s="471" t="s">
        <v>451</v>
      </c>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row>
    <row r="4" spans="1:106" s="148" customFormat="1" ht="99.75" customHeight="1" x14ac:dyDescent="0.25">
      <c r="A4" s="457"/>
      <c r="B4" s="458"/>
      <c r="C4" s="458"/>
      <c r="D4" s="458"/>
      <c r="E4" s="460"/>
      <c r="F4" s="458"/>
      <c r="G4" s="458"/>
      <c r="H4" s="460"/>
      <c r="I4" s="460"/>
      <c r="J4" s="460"/>
      <c r="K4" s="458"/>
      <c r="L4" s="460"/>
      <c r="M4" s="458"/>
      <c r="N4" s="458"/>
      <c r="O4" s="460"/>
      <c r="P4" s="458"/>
      <c r="Q4" s="458"/>
      <c r="R4" s="460"/>
      <c r="S4" s="460"/>
      <c r="T4" s="458"/>
      <c r="U4" s="462"/>
      <c r="V4" s="463"/>
      <c r="W4" s="463"/>
      <c r="X4" s="463"/>
      <c r="Y4" s="473" t="s">
        <v>299</v>
      </c>
      <c r="Z4" s="473" t="s">
        <v>300</v>
      </c>
      <c r="AA4" s="473" t="s">
        <v>301</v>
      </c>
      <c r="AB4" s="473" t="s">
        <v>302</v>
      </c>
      <c r="AC4" s="474" t="s">
        <v>13</v>
      </c>
      <c r="AD4" s="474" t="s">
        <v>17</v>
      </c>
      <c r="AE4" s="474" t="s">
        <v>26</v>
      </c>
      <c r="AF4" s="474" t="s">
        <v>18</v>
      </c>
      <c r="AG4" s="474" t="s">
        <v>21</v>
      </c>
      <c r="AH4" s="474" t="s">
        <v>24</v>
      </c>
      <c r="AI4" s="462"/>
      <c r="AJ4" s="462"/>
      <c r="AK4" s="462"/>
      <c r="AL4" s="462"/>
      <c r="AM4" s="462"/>
      <c r="AN4" s="462"/>
      <c r="AO4" s="462"/>
      <c r="AP4" s="463"/>
      <c r="AQ4" s="463"/>
      <c r="AR4" s="463"/>
      <c r="AS4" s="463"/>
      <c r="AT4" s="463"/>
      <c r="AU4" s="463"/>
      <c r="AV4" s="463"/>
      <c r="AW4" s="463"/>
      <c r="AX4" s="463"/>
      <c r="AY4" s="463"/>
      <c r="AZ4" s="463"/>
      <c r="BA4" s="463"/>
      <c r="BB4" s="463"/>
      <c r="BC4" s="463"/>
      <c r="BD4" s="463"/>
      <c r="BE4" s="463"/>
      <c r="BF4" s="467"/>
      <c r="BG4" s="467"/>
      <c r="BH4" s="467"/>
      <c r="BI4" s="467"/>
      <c r="BJ4" s="467"/>
      <c r="BK4" s="467"/>
      <c r="BL4" s="475"/>
      <c r="BM4" s="467"/>
      <c r="BN4" s="467"/>
      <c r="BO4" s="467"/>
      <c r="BP4" s="475"/>
      <c r="BQ4" s="467"/>
      <c r="BR4" s="469"/>
      <c r="BS4" s="469"/>
      <c r="BT4" s="469"/>
      <c r="BU4" s="469"/>
      <c r="BV4" s="470"/>
      <c r="BW4" s="470"/>
      <c r="BX4" s="470"/>
      <c r="BY4" s="471"/>
      <c r="BZ4" s="471"/>
      <c r="CA4" s="471"/>
      <c r="CB4" s="471"/>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row>
    <row r="5" spans="1:106" s="150" customFormat="1" ht="67.5" customHeight="1" x14ac:dyDescent="0.25">
      <c r="A5" s="476">
        <v>1</v>
      </c>
      <c r="B5" s="477" t="s">
        <v>225</v>
      </c>
      <c r="C5" s="477" t="s">
        <v>237</v>
      </c>
      <c r="D5" s="477" t="s">
        <v>524</v>
      </c>
      <c r="E5" s="499" t="s">
        <v>517</v>
      </c>
      <c r="F5" s="477" t="s">
        <v>546</v>
      </c>
      <c r="G5" s="477" t="s">
        <v>313</v>
      </c>
      <c r="H5" s="477" t="s">
        <v>124</v>
      </c>
      <c r="I5" s="492" t="s">
        <v>359</v>
      </c>
      <c r="J5" s="492" t="s">
        <v>412</v>
      </c>
      <c r="K5" s="477" t="s">
        <v>120</v>
      </c>
      <c r="L5" s="499" t="s">
        <v>442</v>
      </c>
      <c r="M5" s="476">
        <v>25</v>
      </c>
      <c r="N5" s="481" t="str">
        <f>IF(M5&lt;=0,"",IF(M5&lt;=2,"Muy Baja",IF(M5&lt;=24,"Baja",IF(M5&lt;=500,"Media",IF(M5&lt;=5000,"Alta","Muy Alta")))))</f>
        <v>Media</v>
      </c>
      <c r="O5" s="482">
        <f>IF(N5="","",IF(N5="Muy Baja",0.2,IF(N5="Baja",0.4,IF(N5="Media",0.6,IF(N5="Alta",0.8,IF(N5="Muy Alta",1,))))))</f>
        <v>0.6</v>
      </c>
      <c r="P5" s="482" t="s">
        <v>139</v>
      </c>
      <c r="Q5" s="482" t="str">
        <f>IF(NOT(ISERROR(MATCH(P5,'Tabla Impacto'!$B$221:$B$223,0))),'Tabla Impacto'!$F$223&amp;"Por favor no seleccionar los criterios de impacto(Afectación Económica o presupuestal y Pérdida Reputacional)",P5)</f>
        <v xml:space="preserve">     Entre 100 y 500 SMLMV </v>
      </c>
      <c r="R5" s="481" t="str">
        <f>IF(OR(Q5='Tabla Impacto'!$C$11,Q5='Tabla Impacto'!$D$11),"Leve",IF(OR(Q5='Tabla Impacto'!$C$12,Q5='Tabla Impacto'!$D$12),"Menor",IF(OR(Q5='Tabla Impacto'!$C$13,Q5='Tabla Impacto'!$D$13),"Moderado",IF(OR(Q5='Tabla Impacto'!$C$14,Q5='Tabla Impacto'!$D$14),"Mayor",IF(OR(Q5='Tabla Impacto'!$C$15,Q5='Tabla Impacto'!$D$15),"Catastrófico","")))))</f>
        <v>Mayor</v>
      </c>
      <c r="S5" s="482">
        <f>IF(R5="","",IF(R5="Leve",0.2,IF(R5="Menor",0.4,IF(R5="Moderado",0.6,IF(R5="Mayor",0.8,IF(R5="Catastrófico",1,))))))</f>
        <v>0.8</v>
      </c>
      <c r="T5" s="484"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Alto</v>
      </c>
      <c r="U5" s="485">
        <v>1</v>
      </c>
      <c r="V5" s="502" t="s">
        <v>547</v>
      </c>
      <c r="W5" s="502" t="s">
        <v>548</v>
      </c>
      <c r="X5" s="485" t="str">
        <f t="shared" ref="W5:X36" si="0">IF(OR(AC5="Preventivo",AC5="Detectivo"),"Probabilidad",IF(AC5="Correctivo","Impacto",""))</f>
        <v>Probabilidad</v>
      </c>
      <c r="Y5" s="485" t="s">
        <v>303</v>
      </c>
      <c r="Z5" s="485" t="s">
        <v>303</v>
      </c>
      <c r="AA5" s="485" t="s">
        <v>303</v>
      </c>
      <c r="AB5" s="485" t="s">
        <v>303</v>
      </c>
      <c r="AC5" s="487" t="s">
        <v>14</v>
      </c>
      <c r="AD5" s="487" t="s">
        <v>9</v>
      </c>
      <c r="AE5" s="488" t="str">
        <f t="shared" ref="AE5" si="1">IF(AND(AC5="Preventivo",AD5="Automático"),"50%",IF(AND(AC5="Preventivo",AD5="Manual"),"40%",IF(AND(AC5="Detectivo",AD5="Automático"),"40%",IF(AND(AC5="Detectivo",AD5="Manual"),"30%",IF(AND(AC5="Correctivo",AD5="Automático"),"35%",IF(AND(AC5="Correctivo",AD5="Manual"),"25%",""))))))</f>
        <v>40%</v>
      </c>
      <c r="AF5" s="487" t="s">
        <v>19</v>
      </c>
      <c r="AG5" s="487" t="s">
        <v>22</v>
      </c>
      <c r="AH5" s="487" t="s">
        <v>455</v>
      </c>
      <c r="AI5" s="161">
        <f>IFERROR(IF(X5="Probabilidad",(O5-(+O5*AE5)),IF(X5="Impacto",O5,"")),"")</f>
        <v>0.36</v>
      </c>
      <c r="AJ5" s="489" t="str">
        <f>IFERROR(IF(AI5="","",IF(AI5&lt;=0.2,"Muy Baja",IF(AI5&lt;=0.4,"Baja",IF(AI5&lt;=0.6,"Media",IF(AI5&lt;=0.8,"Alta","Muy Alta"))))),"")</f>
        <v>Baja</v>
      </c>
      <c r="AK5" s="488">
        <f t="shared" ref="AK5" si="2">+AI5</f>
        <v>0.36</v>
      </c>
      <c r="AL5" s="489" t="str">
        <f>IFERROR(IF(AM5="","",IF(AM5&lt;=0.2,"Leve",IF(AM5&lt;=0.4,"Menor",IF(AM5&lt;=0.6,"Moderado",IF(AM5&lt;=0.8,"Mayor","Catastrófico"))))),"")</f>
        <v>Mayor</v>
      </c>
      <c r="AM5" s="488">
        <f>IFERROR(IF(X5="Impacto",(S5-(+S5*AE5)),IF(X5="Probabilidad",S5,"")),"")</f>
        <v>0.8</v>
      </c>
      <c r="AN5" s="490"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Alto</v>
      </c>
      <c r="AO5" s="491" t="s">
        <v>126</v>
      </c>
      <c r="AP5" s="174"/>
      <c r="AQ5" s="174"/>
      <c r="AR5" s="115"/>
      <c r="AS5" s="115"/>
      <c r="AT5" s="492"/>
      <c r="AU5" s="492"/>
      <c r="AV5" s="493"/>
      <c r="AW5" s="493"/>
      <c r="AX5" s="492"/>
      <c r="AY5" s="492"/>
      <c r="AZ5" s="493"/>
      <c r="BA5" s="493"/>
      <c r="BB5" s="492"/>
      <c r="BC5" s="492"/>
      <c r="BD5" s="493"/>
      <c r="BE5" s="493"/>
      <c r="BF5" s="559" t="s">
        <v>551</v>
      </c>
      <c r="BG5" s="560" t="s">
        <v>552</v>
      </c>
      <c r="BH5" s="561">
        <v>46022</v>
      </c>
      <c r="BI5" s="115"/>
      <c r="BJ5" s="174"/>
      <c r="BK5" s="493"/>
      <c r="BL5" s="492"/>
      <c r="BM5" s="493"/>
      <c r="BN5" s="492"/>
      <c r="BO5" s="493"/>
      <c r="BP5" s="492"/>
      <c r="BQ5" s="175"/>
      <c r="BR5" s="493"/>
      <c r="BS5" s="498" t="s">
        <v>534</v>
      </c>
      <c r="BT5" s="492"/>
      <c r="BU5" s="492"/>
      <c r="BV5" s="493"/>
      <c r="BW5" s="492"/>
      <c r="BX5" s="492"/>
      <c r="BY5" s="493"/>
      <c r="BZ5" s="492"/>
      <c r="CA5" s="485"/>
      <c r="CB5" s="492"/>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row>
    <row r="6" spans="1:106" ht="53.25" customHeight="1" x14ac:dyDescent="0.3">
      <c r="A6" s="476"/>
      <c r="B6" s="477"/>
      <c r="C6" s="477"/>
      <c r="D6" s="477"/>
      <c r="E6" s="499"/>
      <c r="F6" s="477"/>
      <c r="G6" s="477"/>
      <c r="H6" s="477"/>
      <c r="I6" s="492" t="s">
        <v>355</v>
      </c>
      <c r="J6" s="492" t="s">
        <v>398</v>
      </c>
      <c r="K6" s="477"/>
      <c r="L6" s="499"/>
      <c r="M6" s="476"/>
      <c r="N6" s="481"/>
      <c r="O6" s="482"/>
      <c r="P6" s="482"/>
      <c r="Q6" s="482">
        <f>IF(NOT(ISERROR(MATCH(P6,_xlfn.ANCHORARRAY(E17),0))),O19&amp;"Por favor no seleccionar los criterios de impacto",P6)</f>
        <v>0</v>
      </c>
      <c r="R6" s="481"/>
      <c r="S6" s="482"/>
      <c r="T6" s="484"/>
      <c r="U6" s="485">
        <v>2</v>
      </c>
      <c r="V6" s="502" t="s">
        <v>549</v>
      </c>
      <c r="W6" s="502" t="s">
        <v>550</v>
      </c>
      <c r="X6" s="485" t="str">
        <f t="shared" si="0"/>
        <v>Probabilidad</v>
      </c>
      <c r="Y6" s="485" t="s">
        <v>303</v>
      </c>
      <c r="Z6" s="485" t="s">
        <v>303</v>
      </c>
      <c r="AA6" s="485" t="s">
        <v>303</v>
      </c>
      <c r="AB6" s="485" t="s">
        <v>303</v>
      </c>
      <c r="AC6" s="487" t="s">
        <v>14</v>
      </c>
      <c r="AD6" s="487" t="s">
        <v>9</v>
      </c>
      <c r="AE6" s="488" t="str">
        <f t="shared" ref="AE6:AE64" si="4">IF(AND(AC6="Preventivo",AD6="Automático"),"50%",IF(AND(AC6="Preventivo",AD6="Manual"),"40%",IF(AND(AC6="Detectivo",AD6="Automático"),"40%",IF(AND(AC6="Detectivo",AD6="Manual"),"30%",IF(AND(AC6="Correctivo",AD6="Automático"),"35%",IF(AND(AC6="Correctivo",AD6="Manual"),"25%",""))))))</f>
        <v>40%</v>
      </c>
      <c r="AF6" s="487" t="s">
        <v>19</v>
      </c>
      <c r="AG6" s="487" t="s">
        <v>22</v>
      </c>
      <c r="AH6" s="487" t="s">
        <v>455</v>
      </c>
      <c r="AI6" s="161">
        <f>IFERROR(IF(AND(X5="Probabilidad",X6="Probabilidad"),(AK5-(+AK5*AE6)),IF(X6="Probabilidad",(O5-(+O5*AE6)),IF(X6="Impacto",AK5,""))),"")</f>
        <v>0.216</v>
      </c>
      <c r="AJ6" s="489" t="str">
        <f t="shared" ref="AJ6:AJ64" si="5">IFERROR(IF(AI6="","",IF(AI6&lt;=0.2,"Muy Baja",IF(AI6&lt;=0.4,"Baja",IF(AI6&lt;=0.6,"Media",IF(AI6&lt;=0.8,"Alta","Muy Alta"))))),"")</f>
        <v>Baja</v>
      </c>
      <c r="AK6" s="488">
        <f t="shared" ref="AK6:AK36" si="6">+AI6</f>
        <v>0.216</v>
      </c>
      <c r="AL6" s="489" t="str">
        <f t="shared" ref="AL6:AL64" si="7">IFERROR(IF(AM6="","",IF(AM6&lt;=0.2,"Leve",IF(AM6&lt;=0.4,"Menor",IF(AM6&lt;=0.6,"Moderado",IF(AM6&lt;=0.8,"Mayor","Catastrófico"))))),"")</f>
        <v>Mayor</v>
      </c>
      <c r="AM6" s="488">
        <f>IFERROR(IF(AND(X5="Impacto",X6="Impacto"),(AM5-(+AM5*AE6)),IF(X6="Impacto",($S$5-(+$S$5*AE6)),IF(X6="Probabilidad",AM5,""))),"")</f>
        <v>0.8</v>
      </c>
      <c r="AN6" s="490"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Alto</v>
      </c>
      <c r="AO6" s="501"/>
      <c r="AP6" s="174"/>
      <c r="AQ6" s="174"/>
      <c r="AR6" s="115"/>
      <c r="AS6" s="115"/>
      <c r="AT6" s="492"/>
      <c r="AU6" s="492"/>
      <c r="AV6" s="493"/>
      <c r="AW6" s="493"/>
      <c r="AX6" s="492"/>
      <c r="AY6" s="492"/>
      <c r="AZ6" s="493"/>
      <c r="BA6" s="493"/>
      <c r="BB6" s="492"/>
      <c r="BC6" s="492"/>
      <c r="BD6" s="493"/>
      <c r="BE6" s="493"/>
      <c r="BF6" s="492"/>
      <c r="BG6" s="485"/>
      <c r="BH6" s="493"/>
      <c r="BI6" s="493"/>
      <c r="BJ6" s="492"/>
      <c r="BK6" s="493"/>
      <c r="BL6" s="492"/>
      <c r="BM6" s="493"/>
      <c r="BN6" s="492"/>
      <c r="BO6" s="493"/>
      <c r="BP6" s="492"/>
      <c r="BQ6" s="485"/>
      <c r="BR6" s="493"/>
      <c r="BS6" s="492"/>
      <c r="BT6" s="492"/>
      <c r="BU6" s="492"/>
      <c r="BV6" s="493"/>
      <c r="BW6" s="492"/>
      <c r="BX6" s="492"/>
      <c r="BY6" s="493"/>
      <c r="BZ6" s="492"/>
      <c r="CA6" s="485"/>
      <c r="CB6" s="492"/>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row>
    <row r="7" spans="1:106" ht="45.75" customHeight="1" x14ac:dyDescent="0.3">
      <c r="A7" s="476"/>
      <c r="B7" s="477"/>
      <c r="C7" s="477"/>
      <c r="D7" s="477"/>
      <c r="E7" s="499"/>
      <c r="F7" s="477"/>
      <c r="G7" s="477"/>
      <c r="H7" s="477"/>
      <c r="I7" s="492" t="s">
        <v>364</v>
      </c>
      <c r="J7" s="492" t="s">
        <v>409</v>
      </c>
      <c r="K7" s="477"/>
      <c r="L7" s="499"/>
      <c r="M7" s="476"/>
      <c r="N7" s="481"/>
      <c r="O7" s="482"/>
      <c r="P7" s="482"/>
      <c r="Q7" s="482">
        <f>IF(NOT(ISERROR(MATCH(P7,_xlfn.ANCHORARRAY(E18),0))),O20&amp;"Por favor no seleccionar los criterios de impacto",P7)</f>
        <v>0</v>
      </c>
      <c r="R7" s="481"/>
      <c r="S7" s="482"/>
      <c r="T7" s="484"/>
      <c r="U7" s="485">
        <v>3</v>
      </c>
      <c r="V7" s="556"/>
      <c r="W7" s="485" t="str">
        <f t="shared" si="0"/>
        <v/>
      </c>
      <c r="X7" s="485" t="str">
        <f t="shared" si="0"/>
        <v/>
      </c>
      <c r="Y7" s="485"/>
      <c r="Z7" s="485"/>
      <c r="AA7" s="485"/>
      <c r="AB7" s="485"/>
      <c r="AC7" s="487"/>
      <c r="AD7" s="487"/>
      <c r="AE7" s="488" t="str">
        <f t="shared" si="4"/>
        <v/>
      </c>
      <c r="AF7" s="487"/>
      <c r="AG7" s="487"/>
      <c r="AH7" s="487"/>
      <c r="AI7" s="161" t="str">
        <f>IFERROR(IF(AND(X6="Probabilidad",X7="Probabilidad"),(AK6-(+AK6*AE7)),IF(AND(X6="Impacto",X7="Probabilidad"),(AK5-(+AK5*AE7)),IF(X7="Impacto",AK6,""))),"")</f>
        <v/>
      </c>
      <c r="AJ7" s="489" t="str">
        <f t="shared" si="5"/>
        <v/>
      </c>
      <c r="AK7" s="488" t="str">
        <f t="shared" si="6"/>
        <v/>
      </c>
      <c r="AL7" s="489" t="str">
        <f t="shared" si="7"/>
        <v/>
      </c>
      <c r="AM7" s="488" t="str">
        <f>IFERROR(IF(AND(X6="Impacto",X7="Impacto"),(AM6-(+AM6*AE7)),IF(AND(X6="Probabilidad",X7="Impacto"),(AM5-(+AM5*AE7)),IF(X7="Probabilidad",AM6,""))),"")</f>
        <v/>
      </c>
      <c r="AN7" s="490" t="str">
        <f t="shared" si="8"/>
        <v/>
      </c>
      <c r="AO7" s="501"/>
      <c r="AP7" s="492"/>
      <c r="AQ7" s="492"/>
      <c r="AR7" s="493"/>
      <c r="AS7" s="493"/>
      <c r="AT7" s="492"/>
      <c r="AU7" s="492"/>
      <c r="AV7" s="493"/>
      <c r="AW7" s="493"/>
      <c r="AX7" s="492"/>
      <c r="AY7" s="492"/>
      <c r="AZ7" s="493"/>
      <c r="BA7" s="493"/>
      <c r="BB7" s="492"/>
      <c r="BC7" s="492"/>
      <c r="BD7" s="493"/>
      <c r="BE7" s="493"/>
      <c r="BF7" s="492"/>
      <c r="BG7" s="485"/>
      <c r="BH7" s="493"/>
      <c r="BI7" s="493"/>
      <c r="BJ7" s="492"/>
      <c r="BK7" s="493"/>
      <c r="BL7" s="492"/>
      <c r="BM7" s="493"/>
      <c r="BN7" s="492"/>
      <c r="BO7" s="493"/>
      <c r="BP7" s="492"/>
      <c r="BQ7" s="485"/>
      <c r="BR7" s="493"/>
      <c r="BS7" s="492"/>
      <c r="BT7" s="492"/>
      <c r="BU7" s="492"/>
      <c r="BV7" s="493"/>
      <c r="BW7" s="492"/>
      <c r="BX7" s="492"/>
      <c r="BY7" s="493"/>
      <c r="BZ7" s="492"/>
      <c r="CA7" s="485"/>
      <c r="CB7" s="492"/>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row>
    <row r="8" spans="1:106" ht="51" customHeight="1" x14ac:dyDescent="0.3">
      <c r="A8" s="476"/>
      <c r="B8" s="477"/>
      <c r="C8" s="477"/>
      <c r="D8" s="477"/>
      <c r="E8" s="499"/>
      <c r="F8" s="477"/>
      <c r="G8" s="477"/>
      <c r="H8" s="477"/>
      <c r="I8" s="492" t="s">
        <v>361</v>
      </c>
      <c r="J8" s="492" t="s">
        <v>425</v>
      </c>
      <c r="K8" s="477"/>
      <c r="L8" s="499"/>
      <c r="M8" s="476"/>
      <c r="N8" s="481"/>
      <c r="O8" s="482"/>
      <c r="P8" s="482"/>
      <c r="Q8" s="482">
        <f>IF(NOT(ISERROR(MATCH(P8,_xlfn.ANCHORARRAY(E19),0))),O21&amp;"Por favor no seleccionar los criterios de impacto",P8)</f>
        <v>0</v>
      </c>
      <c r="R8" s="481"/>
      <c r="S8" s="482"/>
      <c r="T8" s="484"/>
      <c r="U8" s="485">
        <v>4</v>
      </c>
      <c r="V8" s="504"/>
      <c r="W8" s="485" t="str">
        <f t="shared" si="0"/>
        <v/>
      </c>
      <c r="X8" s="485" t="str">
        <f t="shared" si="0"/>
        <v/>
      </c>
      <c r="Y8" s="485"/>
      <c r="Z8" s="485"/>
      <c r="AA8" s="485"/>
      <c r="AB8" s="485"/>
      <c r="AC8" s="487"/>
      <c r="AD8" s="487"/>
      <c r="AE8" s="488" t="str">
        <f t="shared" si="4"/>
        <v/>
      </c>
      <c r="AF8" s="487"/>
      <c r="AG8" s="487"/>
      <c r="AH8" s="487"/>
      <c r="AI8" s="161" t="str">
        <f>IFERROR(IF(AND(X7="Probabilidad",X8="Probabilidad"),(AK7-(+AK7*AE8)),IF(AND(X7="Impacto",X8="Probabilidad"),(AK6-(+AK6*AE8)),IF(X8="Impacto",AK7,""))),"")</f>
        <v/>
      </c>
      <c r="AJ8" s="489" t="str">
        <f t="shared" si="5"/>
        <v/>
      </c>
      <c r="AK8" s="488" t="str">
        <f t="shared" si="6"/>
        <v/>
      </c>
      <c r="AL8" s="489" t="str">
        <f t="shared" si="7"/>
        <v/>
      </c>
      <c r="AM8" s="488" t="str">
        <f>IFERROR(IF(AND(X7="Impacto",X8="Impacto"),(AM7-(+AM7*AE8)),IF(AND(X7="Probabilidad",X8="Impacto"),(AM6-(+AM6*AE8)),IF(X8="Probabilidad",AM7,""))),"")</f>
        <v/>
      </c>
      <c r="AN8" s="490" t="str">
        <f t="shared" si="8"/>
        <v/>
      </c>
      <c r="AO8" s="501"/>
      <c r="AP8" s="492"/>
      <c r="AQ8" s="492"/>
      <c r="AR8" s="493"/>
      <c r="AS8" s="493"/>
      <c r="AT8" s="492"/>
      <c r="AU8" s="492"/>
      <c r="AV8" s="493"/>
      <c r="AW8" s="493"/>
      <c r="AX8" s="492"/>
      <c r="AY8" s="492"/>
      <c r="AZ8" s="493"/>
      <c r="BA8" s="493"/>
      <c r="BB8" s="492"/>
      <c r="BC8" s="492"/>
      <c r="BD8" s="493"/>
      <c r="BE8" s="493"/>
      <c r="BF8" s="492"/>
      <c r="BG8" s="485"/>
      <c r="BH8" s="493"/>
      <c r="BI8" s="493"/>
      <c r="BJ8" s="492"/>
      <c r="BK8" s="493"/>
      <c r="BL8" s="492"/>
      <c r="BM8" s="493"/>
      <c r="BN8" s="492"/>
      <c r="BO8" s="493"/>
      <c r="BP8" s="492"/>
      <c r="BQ8" s="485"/>
      <c r="BR8" s="493"/>
      <c r="BS8" s="492"/>
      <c r="BT8" s="492"/>
      <c r="BU8" s="492"/>
      <c r="BV8" s="493"/>
      <c r="BW8" s="492"/>
      <c r="BX8" s="492"/>
      <c r="BY8" s="493"/>
      <c r="BZ8" s="492"/>
      <c r="CA8" s="485"/>
      <c r="CB8" s="492"/>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row>
    <row r="9" spans="1:106" ht="15.75" customHeight="1" x14ac:dyDescent="0.3">
      <c r="A9" s="476"/>
      <c r="B9" s="477"/>
      <c r="C9" s="477"/>
      <c r="D9" s="477"/>
      <c r="E9" s="499"/>
      <c r="F9" s="477"/>
      <c r="G9" s="477"/>
      <c r="H9" s="477"/>
      <c r="I9" s="492"/>
      <c r="J9" s="492"/>
      <c r="K9" s="477"/>
      <c r="L9" s="499"/>
      <c r="M9" s="476"/>
      <c r="N9" s="481"/>
      <c r="O9" s="482"/>
      <c r="P9" s="482"/>
      <c r="Q9" s="482">
        <f>IF(NOT(ISERROR(MATCH(P9,_xlfn.ANCHORARRAY(E20),0))),O22&amp;"Por favor no seleccionar los criterios de impacto",P9)</f>
        <v>0</v>
      </c>
      <c r="R9" s="481"/>
      <c r="S9" s="482"/>
      <c r="T9" s="484"/>
      <c r="U9" s="485">
        <v>5</v>
      </c>
      <c r="V9" s="504"/>
      <c r="W9" s="485" t="str">
        <f t="shared" si="0"/>
        <v/>
      </c>
      <c r="X9" s="485" t="str">
        <f t="shared" si="0"/>
        <v/>
      </c>
      <c r="Y9" s="485"/>
      <c r="Z9" s="485"/>
      <c r="AA9" s="485"/>
      <c r="AB9" s="485"/>
      <c r="AC9" s="487"/>
      <c r="AD9" s="487"/>
      <c r="AE9" s="488" t="str">
        <f t="shared" si="4"/>
        <v/>
      </c>
      <c r="AF9" s="487"/>
      <c r="AG9" s="487"/>
      <c r="AH9" s="487"/>
      <c r="AI9" s="161" t="str">
        <f>IFERROR(IF(AND(X8="Probabilidad",X9="Probabilidad"),(AK8-(+AK8*AE9)),IF(AND(X8="Impacto",X9="Probabilidad"),(AK7-(+AK7*AE9)),IF(X9="Impacto",AK8,""))),"")</f>
        <v/>
      </c>
      <c r="AJ9" s="489" t="str">
        <f t="shared" si="5"/>
        <v/>
      </c>
      <c r="AK9" s="488" t="str">
        <f t="shared" si="6"/>
        <v/>
      </c>
      <c r="AL9" s="489" t="str">
        <f t="shared" si="7"/>
        <v/>
      </c>
      <c r="AM9" s="488" t="str">
        <f>IFERROR(IF(AND(X8="Impacto",X9="Impacto"),(AM8-(+AM8*AE9)),IF(AND(X8="Probabilidad",X9="Impacto"),(AM7-(+AM7*AE9)),IF(X9="Probabilidad",AM8,""))),"")</f>
        <v/>
      </c>
      <c r="AN9" s="490" t="str">
        <f t="shared" si="8"/>
        <v/>
      </c>
      <c r="AO9" s="501"/>
      <c r="AP9" s="492"/>
      <c r="AQ9" s="492"/>
      <c r="AR9" s="493"/>
      <c r="AS9" s="493"/>
      <c r="AT9" s="492"/>
      <c r="AU9" s="492"/>
      <c r="AV9" s="493"/>
      <c r="AW9" s="493"/>
      <c r="AX9" s="492"/>
      <c r="AY9" s="492"/>
      <c r="AZ9" s="493"/>
      <c r="BA9" s="493"/>
      <c r="BB9" s="492"/>
      <c r="BC9" s="492"/>
      <c r="BD9" s="493"/>
      <c r="BE9" s="493"/>
      <c r="BF9" s="492"/>
      <c r="BG9" s="485"/>
      <c r="BH9" s="493"/>
      <c r="BI9" s="493"/>
      <c r="BJ9" s="492"/>
      <c r="BK9" s="493"/>
      <c r="BL9" s="492"/>
      <c r="BM9" s="493"/>
      <c r="BN9" s="492"/>
      <c r="BO9" s="493"/>
      <c r="BP9" s="492"/>
      <c r="BQ9" s="485"/>
      <c r="BR9" s="493"/>
      <c r="BS9" s="492"/>
      <c r="BT9" s="492"/>
      <c r="BU9" s="492"/>
      <c r="BV9" s="493"/>
      <c r="BW9" s="492"/>
      <c r="BX9" s="492"/>
      <c r="BY9" s="493"/>
      <c r="BZ9" s="492"/>
      <c r="CA9" s="485"/>
      <c r="CB9" s="492"/>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row>
    <row r="10" spans="1:106" ht="15.75" customHeight="1" x14ac:dyDescent="0.3">
      <c r="A10" s="476"/>
      <c r="B10" s="477"/>
      <c r="C10" s="477"/>
      <c r="D10" s="477"/>
      <c r="E10" s="499"/>
      <c r="F10" s="477"/>
      <c r="G10" s="477"/>
      <c r="H10" s="477"/>
      <c r="I10" s="492"/>
      <c r="J10" s="492"/>
      <c r="K10" s="477"/>
      <c r="L10" s="499"/>
      <c r="M10" s="476"/>
      <c r="N10" s="481"/>
      <c r="O10" s="482"/>
      <c r="P10" s="482"/>
      <c r="Q10" s="482">
        <f>IF(NOT(ISERROR(MATCH(P10,_xlfn.ANCHORARRAY(E21),0))),O23&amp;"Por favor no seleccionar los criterios de impacto",P10)</f>
        <v>0</v>
      </c>
      <c r="R10" s="481"/>
      <c r="S10" s="482"/>
      <c r="T10" s="484"/>
      <c r="U10" s="485">
        <v>6</v>
      </c>
      <c r="V10" s="504"/>
      <c r="W10" s="485" t="str">
        <f t="shared" si="0"/>
        <v/>
      </c>
      <c r="X10" s="485" t="str">
        <f t="shared" si="0"/>
        <v/>
      </c>
      <c r="Y10" s="485"/>
      <c r="Z10" s="485"/>
      <c r="AA10" s="485"/>
      <c r="AB10" s="485"/>
      <c r="AC10" s="487"/>
      <c r="AD10" s="487"/>
      <c r="AE10" s="488" t="str">
        <f t="shared" si="4"/>
        <v/>
      </c>
      <c r="AF10" s="487"/>
      <c r="AG10" s="487"/>
      <c r="AH10" s="487"/>
      <c r="AI10" s="161" t="str">
        <f>IFERROR(IF(AND(X9="Probabilidad",X10="Probabilidad"),(AK9-(+AK9*AE10)),IF(AND(X9="Impacto",X10="Probabilidad"),(AK8-(+AK8*AE10)),IF(X10="Impacto",AK9,""))),"")</f>
        <v/>
      </c>
      <c r="AJ10" s="489" t="str">
        <f t="shared" si="5"/>
        <v/>
      </c>
      <c r="AK10" s="488" t="str">
        <f t="shared" si="6"/>
        <v/>
      </c>
      <c r="AL10" s="489" t="str">
        <f t="shared" si="7"/>
        <v/>
      </c>
      <c r="AM10" s="488" t="str">
        <f>IFERROR(IF(AND(X9="Impacto",X10="Impacto"),(AM9-(+AM9*AE10)),IF(AND(X9="Probabilidad",X10="Impacto"),(AM8-(+AM8*AE10)),IF(X10="Probabilidad",AM9,""))),"")</f>
        <v/>
      </c>
      <c r="AN10" s="490" t="str">
        <f t="shared" si="8"/>
        <v/>
      </c>
      <c r="AO10" s="506"/>
      <c r="AP10" s="492"/>
      <c r="AQ10" s="492"/>
      <c r="AR10" s="493"/>
      <c r="AS10" s="493"/>
      <c r="AT10" s="492"/>
      <c r="AU10" s="492"/>
      <c r="AV10" s="493"/>
      <c r="AW10" s="493"/>
      <c r="AX10" s="492"/>
      <c r="AY10" s="492"/>
      <c r="AZ10" s="493"/>
      <c r="BA10" s="493"/>
      <c r="BB10" s="492"/>
      <c r="BC10" s="492"/>
      <c r="BD10" s="493"/>
      <c r="BE10" s="493"/>
      <c r="BF10" s="492"/>
      <c r="BG10" s="485"/>
      <c r="BH10" s="493"/>
      <c r="BI10" s="493"/>
      <c r="BJ10" s="492"/>
      <c r="BK10" s="493"/>
      <c r="BL10" s="492"/>
      <c r="BM10" s="493"/>
      <c r="BN10" s="492"/>
      <c r="BO10" s="493"/>
      <c r="BP10" s="492"/>
      <c r="BQ10" s="485"/>
      <c r="BR10" s="493"/>
      <c r="BS10" s="492"/>
      <c r="BT10" s="492"/>
      <c r="BU10" s="492"/>
      <c r="BV10" s="493"/>
      <c r="BW10" s="492"/>
      <c r="BX10" s="492"/>
      <c r="BY10" s="493"/>
      <c r="BZ10" s="492"/>
      <c r="CA10" s="485"/>
      <c r="CB10" s="492"/>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row>
    <row r="11" spans="1:106" ht="62.25" customHeight="1" x14ac:dyDescent="0.3">
      <c r="A11" s="476">
        <v>2</v>
      </c>
      <c r="B11" s="477" t="s">
        <v>225</v>
      </c>
      <c r="C11" s="477" t="s">
        <v>237</v>
      </c>
      <c r="D11" s="477" t="s">
        <v>524</v>
      </c>
      <c r="E11" s="499" t="s">
        <v>519</v>
      </c>
      <c r="F11" s="477" t="s">
        <v>546</v>
      </c>
      <c r="G11" s="477" t="s">
        <v>313</v>
      </c>
      <c r="H11" s="477" t="s">
        <v>124</v>
      </c>
      <c r="I11" s="492" t="s">
        <v>362</v>
      </c>
      <c r="J11" s="565" t="s">
        <v>553</v>
      </c>
      <c r="K11" s="477" t="s">
        <v>120</v>
      </c>
      <c r="L11" s="499" t="s">
        <v>443</v>
      </c>
      <c r="M11" s="476">
        <v>25</v>
      </c>
      <c r="N11" s="481" t="str">
        <f>IF(M11&lt;=0,"",IF(M11&lt;=2,"Muy Baja",IF(M11&lt;=24,"Baja",IF(M11&lt;=500,"Media",IF(M11&lt;=5000,"Alta","Muy Alta")))))</f>
        <v>Media</v>
      </c>
      <c r="O11" s="482">
        <f>IF(N11="","",IF(N11="Muy Baja",0.2,IF(N11="Baja",0.4,IF(N11="Media",0.6,IF(N11="Alta",0.8,IF(N11="Muy Alta",1,))))))</f>
        <v>0.6</v>
      </c>
      <c r="P11" s="482" t="s">
        <v>139</v>
      </c>
      <c r="Q11" s="482" t="str">
        <f>IF(NOT(ISERROR(MATCH(P11,'Tabla Impacto'!$B$221:$B$223,0))),'Tabla Impacto'!$F$223&amp;"Por favor no seleccionar los criterios de impacto(Afectación Económica o presupuestal y Pérdida Reputacional)",P11)</f>
        <v xml:space="preserve">     Entre 100 y 500 SMLMV </v>
      </c>
      <c r="R11" s="481" t="str">
        <f>IF(OR(Q11='Tabla Impacto'!$C$11,Q11='Tabla Impacto'!$D$11),"Leve",IF(OR(Q11='Tabla Impacto'!$C$12,Q11='Tabla Impacto'!$D$12),"Menor",IF(OR(Q11='Tabla Impacto'!$C$13,Q11='Tabla Impacto'!$D$13),"Moderado",IF(OR(Q11='Tabla Impacto'!$C$14,Q11='Tabla Impacto'!$D$14),"Mayor",IF(OR(Q11='Tabla Impacto'!$C$15,Q11='Tabla Impacto'!$D$15),"Catastrófico","")))))</f>
        <v>Mayor</v>
      </c>
      <c r="S11" s="482">
        <f>IF(R11="","",IF(R11="Leve",0.2,IF(R11="Menor",0.4,IF(R11="Moderado",0.6,IF(R11="Mayor",0.8,IF(R11="Catastrófico",1,))))))</f>
        <v>0.8</v>
      </c>
      <c r="T11" s="484"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Alto</v>
      </c>
      <c r="U11" s="485">
        <v>1</v>
      </c>
      <c r="V11" s="562" t="s">
        <v>555</v>
      </c>
      <c r="W11" s="560" t="s">
        <v>530</v>
      </c>
      <c r="X11" s="485" t="str">
        <f t="shared" si="0"/>
        <v>Probabilidad</v>
      </c>
      <c r="Y11" s="485" t="s">
        <v>303</v>
      </c>
      <c r="Z11" s="485" t="s">
        <v>303</v>
      </c>
      <c r="AA11" s="485" t="s">
        <v>303</v>
      </c>
      <c r="AB11" s="485" t="s">
        <v>303</v>
      </c>
      <c r="AC11" s="487" t="s">
        <v>14</v>
      </c>
      <c r="AD11" s="487" t="s">
        <v>10</v>
      </c>
      <c r="AE11" s="488" t="str">
        <f t="shared" si="4"/>
        <v>50%</v>
      </c>
      <c r="AF11" s="487" t="s">
        <v>19</v>
      </c>
      <c r="AG11" s="487" t="s">
        <v>22</v>
      </c>
      <c r="AH11" s="487" t="s">
        <v>455</v>
      </c>
      <c r="AI11" s="162">
        <f>IFERROR(IF(X11="Probabilidad",(O11-(+O11*AE11)),IF(X11="Impacto",O11,"")),"")</f>
        <v>0.3</v>
      </c>
      <c r="AJ11" s="489" t="str">
        <f>IFERROR(IF(AI11="","",IF(AI11&lt;=0.2,"Muy Baja",IF(AI11&lt;=0.4,"Baja",IF(AI11&lt;=0.6,"Media",IF(AI11&lt;=0.8,"Alta","Muy Alta"))))),"")</f>
        <v>Baja</v>
      </c>
      <c r="AK11" s="488">
        <f t="shared" si="6"/>
        <v>0.3</v>
      </c>
      <c r="AL11" s="489" t="str">
        <f>IFERROR(IF(AM11="","",IF(AM11&lt;=0.2,"Leve",IF(AM11&lt;=0.4,"Menor",IF(AM11&lt;=0.6,"Moderado",IF(AM11&lt;=0.8,"Mayor","Catastrófico"))))),"")</f>
        <v>Mayor</v>
      </c>
      <c r="AM11" s="488">
        <f>IFERROR(IF(X11="Impacto",(S11-(+S11*AE11)),IF(X11="Probabilidad",S11,"")),"")</f>
        <v>0.8</v>
      </c>
      <c r="AN11" s="490" t="str">
        <f t="shared" si="8"/>
        <v>Alto</v>
      </c>
      <c r="AO11" s="491" t="s">
        <v>126</v>
      </c>
      <c r="AP11" s="174"/>
      <c r="AQ11" s="174"/>
      <c r="AR11" s="115"/>
      <c r="AS11" s="115"/>
      <c r="AT11" s="492"/>
      <c r="AU11" s="492"/>
      <c r="AV11" s="493"/>
      <c r="AW11" s="493"/>
      <c r="AX11" s="492"/>
      <c r="AY11" s="492"/>
      <c r="AZ11" s="493"/>
      <c r="BA11" s="493"/>
      <c r="BB11" s="492"/>
      <c r="BC11" s="492"/>
      <c r="BD11" s="493"/>
      <c r="BE11" s="493"/>
      <c r="BF11" s="560" t="s">
        <v>557</v>
      </c>
      <c r="BG11" s="562" t="s">
        <v>558</v>
      </c>
      <c r="BH11" s="561">
        <v>46022</v>
      </c>
      <c r="BI11" s="115"/>
      <c r="BJ11" s="174"/>
      <c r="BK11" s="493"/>
      <c r="BL11" s="492"/>
      <c r="BM11" s="493"/>
      <c r="BN11" s="492"/>
      <c r="BO11" s="493"/>
      <c r="BP11" s="492"/>
      <c r="BQ11" s="175"/>
      <c r="BR11" s="493"/>
      <c r="BS11" s="498" t="s">
        <v>534</v>
      </c>
      <c r="BT11" s="492"/>
      <c r="BU11" s="492"/>
      <c r="BV11" s="493"/>
      <c r="BW11" s="492"/>
      <c r="BX11" s="492"/>
      <c r="BY11" s="493"/>
      <c r="BZ11" s="492"/>
      <c r="CA11" s="485"/>
      <c r="CB11" s="492"/>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row>
    <row r="12" spans="1:106" ht="96.75" customHeight="1" x14ac:dyDescent="0.3">
      <c r="A12" s="476"/>
      <c r="B12" s="477"/>
      <c r="C12" s="477"/>
      <c r="D12" s="477"/>
      <c r="E12" s="499"/>
      <c r="F12" s="477"/>
      <c r="G12" s="477"/>
      <c r="H12" s="477"/>
      <c r="I12" s="492" t="s">
        <v>349</v>
      </c>
      <c r="J12" s="565" t="s">
        <v>554</v>
      </c>
      <c r="K12" s="477"/>
      <c r="L12" s="499"/>
      <c r="M12" s="476"/>
      <c r="N12" s="481"/>
      <c r="O12" s="482"/>
      <c r="P12" s="482"/>
      <c r="Q12" s="482">
        <f t="shared" ref="Q12:Q16" si="9">IF(NOT(ISERROR(MATCH(P12,_xlfn.ANCHORARRAY(E23),0))),O25&amp;"Por favor no seleccionar los criterios de impacto",P12)</f>
        <v>0</v>
      </c>
      <c r="R12" s="481"/>
      <c r="S12" s="482"/>
      <c r="T12" s="484"/>
      <c r="U12" s="485">
        <v>2</v>
      </c>
      <c r="V12" s="486" t="s">
        <v>556</v>
      </c>
      <c r="W12" s="563" t="s">
        <v>550</v>
      </c>
      <c r="X12" s="485" t="str">
        <f t="shared" si="0"/>
        <v>Probabilidad</v>
      </c>
      <c r="Y12" s="485" t="s">
        <v>303</v>
      </c>
      <c r="Z12" s="485" t="s">
        <v>303</v>
      </c>
      <c r="AA12" s="485" t="s">
        <v>303</v>
      </c>
      <c r="AB12" s="485" t="s">
        <v>303</v>
      </c>
      <c r="AC12" s="487" t="s">
        <v>14</v>
      </c>
      <c r="AD12" s="487" t="s">
        <v>9</v>
      </c>
      <c r="AE12" s="488" t="str">
        <f t="shared" si="4"/>
        <v>40%</v>
      </c>
      <c r="AF12" s="487" t="s">
        <v>19</v>
      </c>
      <c r="AG12" s="487" t="s">
        <v>22</v>
      </c>
      <c r="AH12" s="487" t="s">
        <v>455</v>
      </c>
      <c r="AI12" s="162">
        <f>IFERROR(IF(AND(X11="Probabilidad",X12="Probabilidad"),(AK11-(+AK11*AE12)),IF(X12="Probabilidad",(O11-(+O11*AE12)),IF(X12="Impacto",AK11,""))),"")</f>
        <v>0.18</v>
      </c>
      <c r="AJ12" s="489" t="str">
        <f t="shared" si="5"/>
        <v>Muy Baja</v>
      </c>
      <c r="AK12" s="488">
        <f t="shared" si="6"/>
        <v>0.18</v>
      </c>
      <c r="AL12" s="489" t="str">
        <f t="shared" si="7"/>
        <v>Mayor</v>
      </c>
      <c r="AM12" s="488">
        <f>IFERROR(IF(AND(X11="Impacto",X12="Impacto"),(AM5-(+AM5*AE12)),IF(X12="Impacto",($S$11-(+$S$11*AE12)),IF(X12="Probabilidad",AM5,""))),"")</f>
        <v>0.8</v>
      </c>
      <c r="AN12" s="490" t="str">
        <f t="shared" si="8"/>
        <v>Alto</v>
      </c>
      <c r="AO12" s="501"/>
      <c r="AP12" s="174"/>
      <c r="AQ12" s="174"/>
      <c r="AR12" s="115"/>
      <c r="AS12" s="115"/>
      <c r="AT12" s="492"/>
      <c r="AU12" s="492"/>
      <c r="AV12" s="493"/>
      <c r="AW12" s="493"/>
      <c r="AX12" s="492"/>
      <c r="AY12" s="492"/>
      <c r="AZ12" s="493"/>
      <c r="BA12" s="493"/>
      <c r="BB12" s="492"/>
      <c r="BC12" s="492"/>
      <c r="BD12" s="493"/>
      <c r="BE12" s="493"/>
      <c r="BF12" s="486" t="s">
        <v>559</v>
      </c>
      <c r="BG12" s="562" t="s">
        <v>560</v>
      </c>
      <c r="BH12" s="561">
        <v>46022</v>
      </c>
      <c r="BI12" s="115"/>
      <c r="BJ12" s="174"/>
      <c r="BK12" s="493"/>
      <c r="BL12" s="492"/>
      <c r="BM12" s="493"/>
      <c r="BN12" s="492"/>
      <c r="BO12" s="493"/>
      <c r="BP12" s="492"/>
      <c r="BQ12" s="175"/>
      <c r="BR12" s="493"/>
      <c r="BS12" s="492"/>
      <c r="BT12" s="492"/>
      <c r="BU12" s="492"/>
      <c r="BV12" s="493"/>
      <c r="BW12" s="492"/>
      <c r="BX12" s="492"/>
      <c r="BY12" s="493"/>
      <c r="BZ12" s="492"/>
      <c r="CA12" s="485"/>
      <c r="CB12" s="492"/>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row>
    <row r="13" spans="1:106" ht="36" customHeight="1" x14ac:dyDescent="0.3">
      <c r="A13" s="476"/>
      <c r="B13" s="477"/>
      <c r="C13" s="477"/>
      <c r="D13" s="477"/>
      <c r="E13" s="499"/>
      <c r="F13" s="477"/>
      <c r="G13" s="477"/>
      <c r="H13" s="477"/>
      <c r="I13" s="492" t="s">
        <v>363</v>
      </c>
      <c r="J13" s="492" t="s">
        <v>396</v>
      </c>
      <c r="K13" s="477"/>
      <c r="L13" s="499"/>
      <c r="M13" s="476"/>
      <c r="N13" s="481"/>
      <c r="O13" s="482"/>
      <c r="P13" s="482"/>
      <c r="Q13" s="482">
        <f t="shared" si="9"/>
        <v>0</v>
      </c>
      <c r="R13" s="481"/>
      <c r="S13" s="482"/>
      <c r="T13" s="484"/>
      <c r="U13" s="485">
        <v>3</v>
      </c>
      <c r="V13" s="556"/>
      <c r="W13" s="485" t="str">
        <f t="shared" si="0"/>
        <v/>
      </c>
      <c r="X13" s="485" t="str">
        <f t="shared" si="0"/>
        <v/>
      </c>
      <c r="Y13" s="485"/>
      <c r="Z13" s="485"/>
      <c r="AA13" s="485"/>
      <c r="AB13" s="485"/>
      <c r="AC13" s="487"/>
      <c r="AD13" s="487"/>
      <c r="AE13" s="488" t="str">
        <f t="shared" si="4"/>
        <v/>
      </c>
      <c r="AF13" s="487"/>
      <c r="AG13" s="487"/>
      <c r="AH13" s="487"/>
      <c r="AI13" s="162" t="str">
        <f>IFERROR(IF(AND(X12="Probabilidad",X13="Probabilidad"),(AK12-(+AK12*AE13)),IF(AND(X12="Impacto",X13="Probabilidad"),(AK11-(+AK11*AE13)),IF(X13="Impacto",AK12,""))),"")</f>
        <v/>
      </c>
      <c r="AJ13" s="489" t="str">
        <f t="shared" si="5"/>
        <v/>
      </c>
      <c r="AK13" s="488" t="str">
        <f t="shared" si="6"/>
        <v/>
      </c>
      <c r="AL13" s="489" t="str">
        <f t="shared" si="7"/>
        <v/>
      </c>
      <c r="AM13" s="488" t="str">
        <f>IFERROR(IF(AND(X12="Impacto",X13="Impacto"),(AM12-(+AM12*AE13)),IF(AND(X12="Probabilidad",X13="Impacto"),(AM11-(+AM11*AE13)),IF(X13="Probabilidad",AM12,""))),"")</f>
        <v/>
      </c>
      <c r="AN13" s="490" t="str">
        <f t="shared" si="8"/>
        <v/>
      </c>
      <c r="AO13" s="501"/>
      <c r="AP13" s="492"/>
      <c r="AQ13" s="492"/>
      <c r="AR13" s="493"/>
      <c r="AS13" s="493"/>
      <c r="AT13" s="492"/>
      <c r="AU13" s="492"/>
      <c r="AV13" s="493"/>
      <c r="AW13" s="493"/>
      <c r="AX13" s="492"/>
      <c r="AY13" s="492"/>
      <c r="AZ13" s="493"/>
      <c r="BA13" s="493"/>
      <c r="BB13" s="492"/>
      <c r="BC13" s="492"/>
      <c r="BD13" s="493"/>
      <c r="BE13" s="493"/>
      <c r="BF13" s="492"/>
      <c r="BG13" s="485"/>
      <c r="BH13" s="493"/>
      <c r="BI13" s="493"/>
      <c r="BJ13" s="492"/>
      <c r="BK13" s="493"/>
      <c r="BL13" s="492"/>
      <c r="BM13" s="493"/>
      <c r="BN13" s="492"/>
      <c r="BO13" s="493"/>
      <c r="BP13" s="492"/>
      <c r="BQ13" s="485"/>
      <c r="BR13" s="493"/>
      <c r="BS13" s="492"/>
      <c r="BT13" s="492"/>
      <c r="BU13" s="492"/>
      <c r="BV13" s="493"/>
      <c r="BW13" s="492"/>
      <c r="BX13" s="492"/>
      <c r="BY13" s="493"/>
      <c r="BZ13" s="492"/>
      <c r="CA13" s="485"/>
      <c r="CB13" s="492"/>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row>
    <row r="14" spans="1:106" ht="15.75" customHeight="1" x14ac:dyDescent="0.3">
      <c r="A14" s="476"/>
      <c r="B14" s="477"/>
      <c r="C14" s="477"/>
      <c r="D14" s="477"/>
      <c r="E14" s="499"/>
      <c r="F14" s="477"/>
      <c r="G14" s="477"/>
      <c r="H14" s="477"/>
      <c r="I14" s="492"/>
      <c r="J14" s="492"/>
      <c r="K14" s="477"/>
      <c r="L14" s="499"/>
      <c r="M14" s="476"/>
      <c r="N14" s="481"/>
      <c r="O14" s="482"/>
      <c r="P14" s="482"/>
      <c r="Q14" s="482">
        <f t="shared" si="9"/>
        <v>0</v>
      </c>
      <c r="R14" s="481"/>
      <c r="S14" s="482"/>
      <c r="T14" s="484"/>
      <c r="U14" s="485">
        <v>4</v>
      </c>
      <c r="V14" s="504"/>
      <c r="W14" s="485" t="str">
        <f t="shared" si="0"/>
        <v/>
      </c>
      <c r="X14" s="485" t="str">
        <f t="shared" si="0"/>
        <v/>
      </c>
      <c r="Y14" s="485"/>
      <c r="Z14" s="485"/>
      <c r="AA14" s="485"/>
      <c r="AB14" s="485"/>
      <c r="AC14" s="487"/>
      <c r="AD14" s="487"/>
      <c r="AE14" s="488" t="str">
        <f t="shared" si="4"/>
        <v/>
      </c>
      <c r="AF14" s="487"/>
      <c r="AG14" s="487"/>
      <c r="AH14" s="487"/>
      <c r="AI14" s="162" t="str">
        <f>IFERROR(IF(AND(X13="Probabilidad",X14="Probabilidad"),(AK13-(+AK13*AE14)),IF(AND(X13="Impacto",X14="Probabilidad"),(AK12-(+AK12*AE14)),IF(X14="Impacto",AK13,""))),"")</f>
        <v/>
      </c>
      <c r="AJ14" s="489" t="str">
        <f t="shared" si="5"/>
        <v/>
      </c>
      <c r="AK14" s="488" t="str">
        <f t="shared" si="6"/>
        <v/>
      </c>
      <c r="AL14" s="489" t="str">
        <f t="shared" si="7"/>
        <v/>
      </c>
      <c r="AM14" s="488" t="str">
        <f>IFERROR(IF(AND(X13="Impacto",X14="Impacto"),(AM13-(+AM13*AE14)),IF(AND(X13="Probabilidad",X14="Impacto"),(AM12-(+AM12*AE14)),IF(X14="Probabilidad",AM13,""))),"")</f>
        <v/>
      </c>
      <c r="AN14" s="490" t="str">
        <f t="shared" si="8"/>
        <v/>
      </c>
      <c r="AO14" s="501"/>
      <c r="AP14" s="492"/>
      <c r="AQ14" s="492"/>
      <c r="AR14" s="493"/>
      <c r="AS14" s="493"/>
      <c r="AT14" s="492"/>
      <c r="AU14" s="492"/>
      <c r="AV14" s="493"/>
      <c r="AW14" s="493"/>
      <c r="AX14" s="492"/>
      <c r="AY14" s="492"/>
      <c r="AZ14" s="493"/>
      <c r="BA14" s="493"/>
      <c r="BB14" s="492"/>
      <c r="BC14" s="492"/>
      <c r="BD14" s="493"/>
      <c r="BE14" s="493"/>
      <c r="BF14" s="492"/>
      <c r="BG14" s="485"/>
      <c r="BH14" s="493"/>
      <c r="BI14" s="493"/>
      <c r="BJ14" s="492"/>
      <c r="BK14" s="493"/>
      <c r="BL14" s="492"/>
      <c r="BM14" s="493"/>
      <c r="BN14" s="492"/>
      <c r="BO14" s="493"/>
      <c r="BP14" s="492"/>
      <c r="BQ14" s="485"/>
      <c r="BR14" s="493"/>
      <c r="BS14" s="492"/>
      <c r="BT14" s="492"/>
      <c r="BU14" s="492"/>
      <c r="BV14" s="493"/>
      <c r="BW14" s="492"/>
      <c r="BX14" s="492"/>
      <c r="BY14" s="493"/>
      <c r="BZ14" s="492"/>
      <c r="CA14" s="485"/>
      <c r="CB14" s="492"/>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row>
    <row r="15" spans="1:106" ht="15.75" customHeight="1" x14ac:dyDescent="0.3">
      <c r="A15" s="476"/>
      <c r="B15" s="477"/>
      <c r="C15" s="477"/>
      <c r="D15" s="477"/>
      <c r="E15" s="499"/>
      <c r="F15" s="477"/>
      <c r="G15" s="477"/>
      <c r="H15" s="477"/>
      <c r="I15" s="492"/>
      <c r="J15" s="492"/>
      <c r="K15" s="477"/>
      <c r="L15" s="499"/>
      <c r="M15" s="476"/>
      <c r="N15" s="481"/>
      <c r="O15" s="482"/>
      <c r="P15" s="482"/>
      <c r="Q15" s="482">
        <f t="shared" si="9"/>
        <v>0</v>
      </c>
      <c r="R15" s="481"/>
      <c r="S15" s="482"/>
      <c r="T15" s="484"/>
      <c r="U15" s="485">
        <v>5</v>
      </c>
      <c r="V15" s="504"/>
      <c r="W15" s="485" t="str">
        <f t="shared" si="0"/>
        <v/>
      </c>
      <c r="X15" s="485" t="str">
        <f t="shared" si="0"/>
        <v/>
      </c>
      <c r="Y15" s="485"/>
      <c r="Z15" s="485"/>
      <c r="AA15" s="485"/>
      <c r="AB15" s="485"/>
      <c r="AC15" s="487"/>
      <c r="AD15" s="487"/>
      <c r="AE15" s="488" t="str">
        <f t="shared" si="4"/>
        <v/>
      </c>
      <c r="AF15" s="487"/>
      <c r="AG15" s="487"/>
      <c r="AH15" s="487"/>
      <c r="AI15" s="162" t="str">
        <f>IFERROR(IF(AND(X14="Probabilidad",X15="Probabilidad"),(AK14-(+AK14*AE15)),IF(AND(X14="Impacto",X15="Probabilidad"),(AK13-(+AK13*AE15)),IF(X15="Impacto",AK14,""))),"")</f>
        <v/>
      </c>
      <c r="AJ15" s="489" t="str">
        <f t="shared" si="5"/>
        <v/>
      </c>
      <c r="AK15" s="488" t="str">
        <f t="shared" si="6"/>
        <v/>
      </c>
      <c r="AL15" s="489" t="str">
        <f t="shared" si="7"/>
        <v/>
      </c>
      <c r="AM15" s="488" t="str">
        <f>IFERROR(IF(AND(X14="Impacto",X15="Impacto"),(AM14-(+AM14*AE15)),IF(AND(X14="Probabilidad",X15="Impacto"),(AM13-(+AM13*AE15)),IF(X15="Probabilidad",AM14,""))),"")</f>
        <v/>
      </c>
      <c r="AN15" s="490" t="str">
        <f t="shared" si="8"/>
        <v/>
      </c>
      <c r="AO15" s="501"/>
      <c r="AP15" s="492"/>
      <c r="AQ15" s="492"/>
      <c r="AR15" s="493"/>
      <c r="AS15" s="493"/>
      <c r="AT15" s="492"/>
      <c r="AU15" s="492"/>
      <c r="AV15" s="493"/>
      <c r="AW15" s="493"/>
      <c r="AX15" s="492"/>
      <c r="AY15" s="492"/>
      <c r="AZ15" s="493"/>
      <c r="BA15" s="493"/>
      <c r="BB15" s="492"/>
      <c r="BC15" s="492"/>
      <c r="BD15" s="493"/>
      <c r="BE15" s="493"/>
      <c r="BF15" s="492"/>
      <c r="BG15" s="485"/>
      <c r="BH15" s="493"/>
      <c r="BI15" s="493"/>
      <c r="BJ15" s="492"/>
      <c r="BK15" s="493"/>
      <c r="BL15" s="492"/>
      <c r="BM15" s="493"/>
      <c r="BN15" s="492"/>
      <c r="BO15" s="493"/>
      <c r="BP15" s="492"/>
      <c r="BQ15" s="485"/>
      <c r="BR15" s="493"/>
      <c r="BS15" s="492"/>
      <c r="BT15" s="492"/>
      <c r="BU15" s="492"/>
      <c r="BV15" s="493"/>
      <c r="BW15" s="492"/>
      <c r="BX15" s="492"/>
      <c r="BY15" s="493"/>
      <c r="BZ15" s="492"/>
      <c r="CA15" s="485"/>
      <c r="CB15" s="492"/>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row>
    <row r="16" spans="1:106" ht="15.75" customHeight="1" x14ac:dyDescent="0.3">
      <c r="A16" s="476"/>
      <c r="B16" s="477"/>
      <c r="C16" s="477"/>
      <c r="D16" s="477"/>
      <c r="E16" s="499"/>
      <c r="F16" s="477"/>
      <c r="G16" s="477"/>
      <c r="H16" s="477"/>
      <c r="I16" s="492"/>
      <c r="J16" s="492"/>
      <c r="K16" s="477"/>
      <c r="L16" s="499"/>
      <c r="M16" s="476"/>
      <c r="N16" s="481"/>
      <c r="O16" s="482"/>
      <c r="P16" s="482"/>
      <c r="Q16" s="482">
        <f t="shared" si="9"/>
        <v>0</v>
      </c>
      <c r="R16" s="481"/>
      <c r="S16" s="482"/>
      <c r="T16" s="484"/>
      <c r="U16" s="485">
        <v>6</v>
      </c>
      <c r="V16" s="504"/>
      <c r="W16" s="485" t="str">
        <f t="shared" si="0"/>
        <v/>
      </c>
      <c r="X16" s="485" t="str">
        <f t="shared" si="0"/>
        <v/>
      </c>
      <c r="Y16" s="485"/>
      <c r="Z16" s="485"/>
      <c r="AA16" s="485"/>
      <c r="AB16" s="485"/>
      <c r="AC16" s="487"/>
      <c r="AD16" s="487"/>
      <c r="AE16" s="488" t="str">
        <f t="shared" si="4"/>
        <v/>
      </c>
      <c r="AF16" s="487"/>
      <c r="AG16" s="487"/>
      <c r="AH16" s="487"/>
      <c r="AI16" s="162" t="str">
        <f>IFERROR(IF(AND(X15="Probabilidad",X16="Probabilidad"),(AK15-(+AK15*AE16)),IF(AND(X15="Impacto",X16="Probabilidad"),(AK14-(+AK14*AE16)),IF(X16="Impacto",AK15,""))),"")</f>
        <v/>
      </c>
      <c r="AJ16" s="489" t="str">
        <f t="shared" si="5"/>
        <v/>
      </c>
      <c r="AK16" s="488" t="str">
        <f t="shared" si="6"/>
        <v/>
      </c>
      <c r="AL16" s="489" t="str">
        <f t="shared" si="7"/>
        <v/>
      </c>
      <c r="AM16" s="488" t="str">
        <f>IFERROR(IF(AND(X15="Impacto",X16="Impacto"),(AM15-(+AM15*AE16)),IF(AND(X15="Probabilidad",X16="Impacto"),(AM14-(+AM14*AE16)),IF(X16="Probabilidad",AM15,""))),"")</f>
        <v/>
      </c>
      <c r="AN16" s="490" t="str">
        <f t="shared" si="8"/>
        <v/>
      </c>
      <c r="AO16" s="506"/>
      <c r="AP16" s="492"/>
      <c r="AQ16" s="492"/>
      <c r="AR16" s="493"/>
      <c r="AS16" s="493"/>
      <c r="AT16" s="492"/>
      <c r="AU16" s="492"/>
      <c r="AV16" s="493"/>
      <c r="AW16" s="493"/>
      <c r="AX16" s="492"/>
      <c r="AY16" s="492"/>
      <c r="AZ16" s="493"/>
      <c r="BA16" s="493"/>
      <c r="BB16" s="492"/>
      <c r="BC16" s="492"/>
      <c r="BD16" s="493"/>
      <c r="BE16" s="493"/>
      <c r="BF16" s="492"/>
      <c r="BG16" s="485"/>
      <c r="BH16" s="493"/>
      <c r="BI16" s="493"/>
      <c r="BJ16" s="492"/>
      <c r="BK16" s="493"/>
      <c r="BL16" s="492"/>
      <c r="BM16" s="493"/>
      <c r="BN16" s="492"/>
      <c r="BO16" s="493"/>
      <c r="BP16" s="492"/>
      <c r="BQ16" s="485"/>
      <c r="BR16" s="493"/>
      <c r="BS16" s="492"/>
      <c r="BT16" s="492"/>
      <c r="BU16" s="492"/>
      <c r="BV16" s="493"/>
      <c r="BW16" s="492"/>
      <c r="BX16" s="492"/>
      <c r="BY16" s="493"/>
      <c r="BZ16" s="492"/>
      <c r="CA16" s="485"/>
      <c r="CB16" s="492"/>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row>
    <row r="17" spans="1:106" ht="96" customHeight="1" x14ac:dyDescent="0.3">
      <c r="A17" s="476">
        <v>3</v>
      </c>
      <c r="B17" s="477" t="s">
        <v>225</v>
      </c>
      <c r="C17" s="477" t="s">
        <v>237</v>
      </c>
      <c r="D17" s="477" t="s">
        <v>524</v>
      </c>
      <c r="E17" s="499" t="s">
        <v>523</v>
      </c>
      <c r="F17" s="477" t="s">
        <v>546</v>
      </c>
      <c r="G17" s="477" t="s">
        <v>313</v>
      </c>
      <c r="H17" s="477" t="s">
        <v>124</v>
      </c>
      <c r="I17" s="492" t="s">
        <v>367</v>
      </c>
      <c r="J17" s="492" t="s">
        <v>421</v>
      </c>
      <c r="K17" s="477" t="s">
        <v>120</v>
      </c>
      <c r="L17" s="499" t="s">
        <v>441</v>
      </c>
      <c r="M17" s="476">
        <v>25</v>
      </c>
      <c r="N17" s="481" t="str">
        <f>IF(M17&lt;=0,"",IF(M17&lt;=2,"Muy Baja",IF(M17&lt;=24,"Baja",IF(M17&lt;=500,"Media",IF(M17&lt;=5000,"Alta","Muy Alta")))))</f>
        <v>Media</v>
      </c>
      <c r="O17" s="482">
        <f>IF(N17="","",IF(N17="Muy Baja",0.2,IF(N17="Baja",0.4,IF(N17="Media",0.6,IF(N17="Alta",0.8,IF(N17="Muy Alta",1,))))))</f>
        <v>0.6</v>
      </c>
      <c r="P17" s="482" t="s">
        <v>139</v>
      </c>
      <c r="Q17" s="482" t="str">
        <f>IF(NOT(ISERROR(MATCH(P17,'Tabla Impacto'!$B$221:$B$223,0))),'Tabla Impacto'!$F$223&amp;"Por favor no seleccionar los criterios de impacto(Afectación Económica o presupuestal y Pérdida Reputacional)",P17)</f>
        <v xml:space="preserve">     Entre 100 y 500 SMLMV </v>
      </c>
      <c r="R17" s="481" t="str">
        <f>IF(OR(Q17='Tabla Impacto'!$C$11,Q17='Tabla Impacto'!$D$11),"Leve",IF(OR(Q17='Tabla Impacto'!$C$12,Q17='Tabla Impacto'!$D$12),"Menor",IF(OR(Q17='Tabla Impacto'!$C$13,Q17='Tabla Impacto'!$D$13),"Moderado",IF(OR(Q17='Tabla Impacto'!$C$14,Q17='Tabla Impacto'!$D$14),"Mayor",IF(OR(Q17='Tabla Impacto'!$C$15,Q17='Tabla Impacto'!$D$15),"Catastrófico","")))))</f>
        <v>Mayor</v>
      </c>
      <c r="S17" s="482">
        <f>IF(R17="","",IF(R17="Leve",0.2,IF(R17="Menor",0.4,IF(R17="Moderado",0.6,IF(R17="Mayor",0.8,IF(R17="Catastrófico",1,))))))</f>
        <v>0.8</v>
      </c>
      <c r="T17" s="484"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Alto</v>
      </c>
      <c r="U17" s="485">
        <v>1</v>
      </c>
      <c r="V17" s="486" t="s">
        <v>562</v>
      </c>
      <c r="W17" s="486" t="s">
        <v>552</v>
      </c>
      <c r="X17" s="485" t="str">
        <f t="shared" si="0"/>
        <v>Probabilidad</v>
      </c>
      <c r="Y17" s="485" t="s">
        <v>303</v>
      </c>
      <c r="Z17" s="485" t="s">
        <v>303</v>
      </c>
      <c r="AA17" s="485" t="s">
        <v>303</v>
      </c>
      <c r="AB17" s="485" t="s">
        <v>303</v>
      </c>
      <c r="AC17" s="487" t="s">
        <v>14</v>
      </c>
      <c r="AD17" s="487" t="s">
        <v>9</v>
      </c>
      <c r="AE17" s="488" t="str">
        <f t="shared" si="4"/>
        <v>40%</v>
      </c>
      <c r="AF17" s="487" t="s">
        <v>19</v>
      </c>
      <c r="AG17" s="487" t="s">
        <v>22</v>
      </c>
      <c r="AH17" s="487" t="s">
        <v>455</v>
      </c>
      <c r="AI17" s="162">
        <f>IFERROR(IF(X17="Probabilidad",(O17-(+O17*AE17)),IF(X17="Impacto",O17,"")),"")</f>
        <v>0.36</v>
      </c>
      <c r="AJ17" s="489" t="str">
        <f>IFERROR(IF(AI17="","",IF(AI17&lt;=0.2,"Muy Baja",IF(AI17&lt;=0.4,"Baja",IF(AI17&lt;=0.6,"Media",IF(AI17&lt;=0.8,"Alta","Muy Alta"))))),"")</f>
        <v>Baja</v>
      </c>
      <c r="AK17" s="488">
        <f t="shared" si="6"/>
        <v>0.36</v>
      </c>
      <c r="AL17" s="489" t="str">
        <f>IFERROR(IF(AM17="","",IF(AM17&lt;=0.2,"Leve",IF(AM17&lt;=0.4,"Menor",IF(AM17&lt;=0.6,"Moderado",IF(AM17&lt;=0.8,"Mayor","Catastrófico"))))),"")</f>
        <v>Mayor</v>
      </c>
      <c r="AM17" s="488">
        <f>IFERROR(IF(X17="Impacto",(S17-(+S17*AE17)),IF(X17="Probabilidad",S17,"")),"")</f>
        <v>0.8</v>
      </c>
      <c r="AN17" s="490" t="str">
        <f t="shared" si="8"/>
        <v>Alto</v>
      </c>
      <c r="AO17" s="491" t="s">
        <v>126</v>
      </c>
      <c r="AP17" s="174"/>
      <c r="AQ17" s="174"/>
      <c r="AR17" s="115"/>
      <c r="AS17" s="115"/>
      <c r="AT17" s="492"/>
      <c r="AU17" s="492"/>
      <c r="AV17" s="493"/>
      <c r="AW17" s="493"/>
      <c r="AX17" s="492"/>
      <c r="AY17" s="492"/>
      <c r="AZ17" s="493"/>
      <c r="BA17" s="493"/>
      <c r="BB17" s="492"/>
      <c r="BC17" s="492"/>
      <c r="BD17" s="493"/>
      <c r="BE17" s="493"/>
      <c r="BF17" s="564" t="s">
        <v>564</v>
      </c>
      <c r="BG17" s="560" t="s">
        <v>565</v>
      </c>
      <c r="BH17" s="561">
        <v>46022</v>
      </c>
      <c r="BI17" s="115"/>
      <c r="BJ17" s="174"/>
      <c r="BK17" s="493"/>
      <c r="BL17" s="492"/>
      <c r="BM17" s="493"/>
      <c r="BN17" s="492"/>
      <c r="BO17" s="493"/>
      <c r="BP17" s="492"/>
      <c r="BQ17" s="175"/>
      <c r="BR17" s="493"/>
      <c r="BS17" s="498" t="s">
        <v>534</v>
      </c>
      <c r="BT17" s="492"/>
      <c r="BU17" s="492"/>
      <c r="BV17" s="493"/>
      <c r="BW17" s="492"/>
      <c r="BX17" s="492"/>
      <c r="BY17" s="493"/>
      <c r="BZ17" s="492"/>
      <c r="CA17" s="485"/>
      <c r="CB17" s="492"/>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row>
    <row r="18" spans="1:106" ht="75.75" customHeight="1" x14ac:dyDescent="0.3">
      <c r="A18" s="476"/>
      <c r="B18" s="477"/>
      <c r="C18" s="477"/>
      <c r="D18" s="477"/>
      <c r="E18" s="499"/>
      <c r="F18" s="477"/>
      <c r="G18" s="477"/>
      <c r="H18" s="477"/>
      <c r="I18" s="492" t="s">
        <v>358</v>
      </c>
      <c r="J18" s="492" t="s">
        <v>436</v>
      </c>
      <c r="K18" s="477"/>
      <c r="L18" s="499"/>
      <c r="M18" s="476"/>
      <c r="N18" s="481"/>
      <c r="O18" s="482"/>
      <c r="P18" s="482"/>
      <c r="Q18" s="482">
        <f t="shared" ref="Q18:Q22" si="10">IF(NOT(ISERROR(MATCH(P18,_xlfn.ANCHORARRAY(E29),0))),O31&amp;"Por favor no seleccionar los criterios de impacto",P18)</f>
        <v>0</v>
      </c>
      <c r="R18" s="481"/>
      <c r="S18" s="482"/>
      <c r="T18" s="484"/>
      <c r="U18" s="485">
        <v>2</v>
      </c>
      <c r="V18" s="560" t="s">
        <v>563</v>
      </c>
      <c r="W18" s="560" t="s">
        <v>530</v>
      </c>
      <c r="X18" s="485" t="str">
        <f t="shared" si="0"/>
        <v>Probabilidad</v>
      </c>
      <c r="Y18" s="485" t="s">
        <v>303</v>
      </c>
      <c r="Z18" s="485" t="s">
        <v>303</v>
      </c>
      <c r="AA18" s="485" t="s">
        <v>303</v>
      </c>
      <c r="AB18" s="485" t="s">
        <v>303</v>
      </c>
      <c r="AC18" s="487" t="s">
        <v>14</v>
      </c>
      <c r="AD18" s="487" t="s">
        <v>9</v>
      </c>
      <c r="AE18" s="488" t="str">
        <f t="shared" si="4"/>
        <v>40%</v>
      </c>
      <c r="AF18" s="487" t="s">
        <v>19</v>
      </c>
      <c r="AG18" s="487" t="s">
        <v>22</v>
      </c>
      <c r="AH18" s="487" t="s">
        <v>455</v>
      </c>
      <c r="AI18" s="162">
        <f>IFERROR(IF(AND(X17="Probabilidad",X18="Probabilidad"),(AK17-(+AK17*AE18)),IF(X18="Probabilidad",(O17-(+O17*AE18)),IF(X18="Impacto",AK17,""))),"")</f>
        <v>0.216</v>
      </c>
      <c r="AJ18" s="489" t="str">
        <f t="shared" si="5"/>
        <v>Baja</v>
      </c>
      <c r="AK18" s="488">
        <f t="shared" si="6"/>
        <v>0.216</v>
      </c>
      <c r="AL18" s="489" t="str">
        <f t="shared" si="7"/>
        <v>Mayor</v>
      </c>
      <c r="AM18" s="488">
        <f>IFERROR(IF(AND(X17="Impacto",X18="Impacto"),(AM11-(+AM11*AE18)),IF(X18="Impacto",($S$17-(+$S$17*AE18)),IF(X18="Probabilidad",AM11,""))),"")</f>
        <v>0.8</v>
      </c>
      <c r="AN18" s="490" t="str">
        <f t="shared" si="8"/>
        <v>Alto</v>
      </c>
      <c r="AO18" s="501"/>
      <c r="AP18" s="174"/>
      <c r="AQ18" s="174"/>
      <c r="AR18" s="115"/>
      <c r="AS18" s="115"/>
      <c r="AT18" s="492"/>
      <c r="AU18" s="492"/>
      <c r="AV18" s="493"/>
      <c r="AW18" s="493"/>
      <c r="AX18" s="492"/>
      <c r="AY18" s="492"/>
      <c r="AZ18" s="493"/>
      <c r="BA18" s="493"/>
      <c r="BB18" s="492"/>
      <c r="BC18" s="492"/>
      <c r="BD18" s="493"/>
      <c r="BE18" s="493"/>
      <c r="BF18" s="492"/>
      <c r="BG18" s="485"/>
      <c r="BH18" s="493"/>
      <c r="BI18" s="493"/>
      <c r="BJ18" s="492"/>
      <c r="BK18" s="493"/>
      <c r="BL18" s="492"/>
      <c r="BM18" s="493"/>
      <c r="BN18" s="492"/>
      <c r="BO18" s="493"/>
      <c r="BP18" s="492"/>
      <c r="BQ18" s="485"/>
      <c r="BR18" s="493"/>
      <c r="BS18" s="492"/>
      <c r="BT18" s="492"/>
      <c r="BU18" s="492"/>
      <c r="BV18" s="493"/>
      <c r="BW18" s="492"/>
      <c r="BX18" s="492"/>
      <c r="BY18" s="493"/>
      <c r="BZ18" s="492"/>
      <c r="CA18" s="485"/>
      <c r="CB18" s="492"/>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row>
    <row r="19" spans="1:106" ht="51" customHeight="1" x14ac:dyDescent="0.3">
      <c r="A19" s="476"/>
      <c r="B19" s="477"/>
      <c r="C19" s="477"/>
      <c r="D19" s="477"/>
      <c r="E19" s="499"/>
      <c r="F19" s="477"/>
      <c r="G19" s="477"/>
      <c r="H19" s="477"/>
      <c r="I19" s="565" t="s">
        <v>334</v>
      </c>
      <c r="J19" s="565" t="s">
        <v>561</v>
      </c>
      <c r="K19" s="477"/>
      <c r="L19" s="499"/>
      <c r="M19" s="476"/>
      <c r="N19" s="481"/>
      <c r="O19" s="482"/>
      <c r="P19" s="482"/>
      <c r="Q19" s="482">
        <f t="shared" si="10"/>
        <v>0</v>
      </c>
      <c r="R19" s="481"/>
      <c r="S19" s="482"/>
      <c r="T19" s="484"/>
      <c r="U19" s="485">
        <v>3</v>
      </c>
      <c r="V19" s="556"/>
      <c r="W19" s="485" t="str">
        <f t="shared" si="0"/>
        <v/>
      </c>
      <c r="X19" s="485" t="str">
        <f t="shared" si="0"/>
        <v/>
      </c>
      <c r="Y19" s="485"/>
      <c r="Z19" s="485"/>
      <c r="AA19" s="485"/>
      <c r="AB19" s="485"/>
      <c r="AC19" s="487"/>
      <c r="AD19" s="487"/>
      <c r="AE19" s="488" t="str">
        <f t="shared" si="4"/>
        <v/>
      </c>
      <c r="AF19" s="487"/>
      <c r="AG19" s="487"/>
      <c r="AH19" s="487"/>
      <c r="AI19" s="162" t="str">
        <f>IFERROR(IF(AND(X18="Probabilidad",X19="Probabilidad"),(AK18-(+AK18*AE19)),IF(AND(X18="Impacto",X19="Probabilidad"),(AK17-(+AK17*AE19)),IF(X19="Impacto",AK18,""))),"")</f>
        <v/>
      </c>
      <c r="AJ19" s="489" t="str">
        <f t="shared" si="5"/>
        <v/>
      </c>
      <c r="AK19" s="488" t="str">
        <f t="shared" si="6"/>
        <v/>
      </c>
      <c r="AL19" s="489" t="str">
        <f t="shared" si="7"/>
        <v/>
      </c>
      <c r="AM19" s="488" t="str">
        <f>IFERROR(IF(AND(X18="Impacto",X19="Impacto"),(AM18-(+AM18*AE19)),IF(AND(X18="Probabilidad",X19="Impacto"),(AM17-(+AM17*AE19)),IF(X19="Probabilidad",AM18,""))),"")</f>
        <v/>
      </c>
      <c r="AN19" s="490" t="str">
        <f t="shared" si="8"/>
        <v/>
      </c>
      <c r="AO19" s="501"/>
      <c r="AP19" s="492"/>
      <c r="AQ19" s="492"/>
      <c r="AR19" s="493"/>
      <c r="AS19" s="493"/>
      <c r="AT19" s="492"/>
      <c r="AU19" s="492"/>
      <c r="AV19" s="493"/>
      <c r="AW19" s="493"/>
      <c r="AX19" s="492"/>
      <c r="AY19" s="492"/>
      <c r="AZ19" s="493"/>
      <c r="BA19" s="493"/>
      <c r="BB19" s="492"/>
      <c r="BC19" s="492"/>
      <c r="BD19" s="493"/>
      <c r="BE19" s="493"/>
      <c r="BF19" s="492"/>
      <c r="BG19" s="485"/>
      <c r="BH19" s="493"/>
      <c r="BI19" s="493"/>
      <c r="BJ19" s="492"/>
      <c r="BK19" s="493"/>
      <c r="BL19" s="492"/>
      <c r="BM19" s="493"/>
      <c r="BN19" s="492"/>
      <c r="BO19" s="493"/>
      <c r="BP19" s="492"/>
      <c r="BQ19" s="485"/>
      <c r="BR19" s="493"/>
      <c r="BS19" s="492"/>
      <c r="BT19" s="492"/>
      <c r="BU19" s="492"/>
      <c r="BV19" s="493"/>
      <c r="BW19" s="492"/>
      <c r="BX19" s="492"/>
      <c r="BY19" s="493"/>
      <c r="BZ19" s="492"/>
      <c r="CA19" s="485"/>
      <c r="CB19" s="492"/>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row>
    <row r="20" spans="1:106" ht="47.25" customHeight="1" x14ac:dyDescent="0.3">
      <c r="A20" s="476"/>
      <c r="B20" s="477"/>
      <c r="C20" s="477"/>
      <c r="D20" s="477"/>
      <c r="E20" s="499"/>
      <c r="F20" s="477"/>
      <c r="G20" s="477"/>
      <c r="H20" s="477"/>
      <c r="I20" s="565" t="s">
        <v>351</v>
      </c>
      <c r="J20" s="565" t="s">
        <v>379</v>
      </c>
      <c r="K20" s="477"/>
      <c r="L20" s="499"/>
      <c r="M20" s="476"/>
      <c r="N20" s="481"/>
      <c r="O20" s="482"/>
      <c r="P20" s="482"/>
      <c r="Q20" s="482">
        <f t="shared" si="10"/>
        <v>0</v>
      </c>
      <c r="R20" s="481"/>
      <c r="S20" s="482"/>
      <c r="T20" s="484"/>
      <c r="U20" s="485">
        <v>4</v>
      </c>
      <c r="V20" s="504"/>
      <c r="W20" s="485" t="str">
        <f t="shared" si="0"/>
        <v/>
      </c>
      <c r="X20" s="485" t="str">
        <f t="shared" si="0"/>
        <v/>
      </c>
      <c r="Y20" s="485"/>
      <c r="Z20" s="485"/>
      <c r="AA20" s="485"/>
      <c r="AB20" s="485"/>
      <c r="AC20" s="487"/>
      <c r="AD20" s="487"/>
      <c r="AE20" s="488" t="str">
        <f t="shared" si="4"/>
        <v/>
      </c>
      <c r="AF20" s="487"/>
      <c r="AG20" s="487"/>
      <c r="AH20" s="487"/>
      <c r="AI20" s="162" t="str">
        <f>IFERROR(IF(AND(X19="Probabilidad",X20="Probabilidad"),(AK19-(+AK19*AE20)),IF(AND(X19="Impacto",X20="Probabilidad"),(AK18-(+AK18*AE20)),IF(X20="Impacto",AK19,""))),"")</f>
        <v/>
      </c>
      <c r="AJ20" s="489" t="str">
        <f t="shared" si="5"/>
        <v/>
      </c>
      <c r="AK20" s="488" t="str">
        <f t="shared" si="6"/>
        <v/>
      </c>
      <c r="AL20" s="489" t="str">
        <f t="shared" si="7"/>
        <v/>
      </c>
      <c r="AM20" s="488" t="str">
        <f>IFERROR(IF(AND(X19="Impacto",X20="Impacto"),(AM19-(+AM19*AE20)),IF(AND(X19="Probabilidad",X20="Impacto"),(AM18-(+AM18*AE20)),IF(X20="Probabilidad",AM19,""))),"")</f>
        <v/>
      </c>
      <c r="AN20" s="490" t="str">
        <f t="shared" si="8"/>
        <v/>
      </c>
      <c r="AO20" s="501"/>
      <c r="AP20" s="492"/>
      <c r="AQ20" s="492"/>
      <c r="AR20" s="493"/>
      <c r="AS20" s="493"/>
      <c r="AT20" s="492"/>
      <c r="AU20" s="492"/>
      <c r="AV20" s="493"/>
      <c r="AW20" s="493"/>
      <c r="AX20" s="492"/>
      <c r="AY20" s="492"/>
      <c r="AZ20" s="493"/>
      <c r="BA20" s="493"/>
      <c r="BB20" s="492"/>
      <c r="BC20" s="492"/>
      <c r="BD20" s="493"/>
      <c r="BE20" s="493"/>
      <c r="BF20" s="492"/>
      <c r="BG20" s="485"/>
      <c r="BH20" s="493"/>
      <c r="BI20" s="493"/>
      <c r="BJ20" s="492"/>
      <c r="BK20" s="493"/>
      <c r="BL20" s="492"/>
      <c r="BM20" s="493"/>
      <c r="BN20" s="492"/>
      <c r="BO20" s="493"/>
      <c r="BP20" s="492"/>
      <c r="BQ20" s="485"/>
      <c r="BR20" s="493"/>
      <c r="BS20" s="492"/>
      <c r="BT20" s="492"/>
      <c r="BU20" s="492"/>
      <c r="BV20" s="493"/>
      <c r="BW20" s="492"/>
      <c r="BX20" s="492"/>
      <c r="BY20" s="493"/>
      <c r="BZ20" s="492"/>
      <c r="CA20" s="485"/>
      <c r="CB20" s="492"/>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row>
    <row r="21" spans="1:106" ht="15.75" customHeight="1" x14ac:dyDescent="0.3">
      <c r="A21" s="476"/>
      <c r="B21" s="477"/>
      <c r="C21" s="477"/>
      <c r="D21" s="477"/>
      <c r="E21" s="499"/>
      <c r="F21" s="477"/>
      <c r="G21" s="477"/>
      <c r="H21" s="477"/>
      <c r="I21" s="492"/>
      <c r="J21" s="492"/>
      <c r="K21" s="477"/>
      <c r="L21" s="499"/>
      <c r="M21" s="476"/>
      <c r="N21" s="481"/>
      <c r="O21" s="482"/>
      <c r="P21" s="482"/>
      <c r="Q21" s="482">
        <f t="shared" si="10"/>
        <v>0</v>
      </c>
      <c r="R21" s="481"/>
      <c r="S21" s="482"/>
      <c r="T21" s="484"/>
      <c r="U21" s="485">
        <v>5</v>
      </c>
      <c r="V21" s="504"/>
      <c r="W21" s="485" t="str">
        <f t="shared" si="0"/>
        <v/>
      </c>
      <c r="X21" s="485" t="str">
        <f t="shared" si="0"/>
        <v/>
      </c>
      <c r="Y21" s="485"/>
      <c r="Z21" s="485"/>
      <c r="AA21" s="485"/>
      <c r="AB21" s="485"/>
      <c r="AC21" s="487"/>
      <c r="AD21" s="487"/>
      <c r="AE21" s="488" t="str">
        <f t="shared" si="4"/>
        <v/>
      </c>
      <c r="AF21" s="487"/>
      <c r="AG21" s="487"/>
      <c r="AH21" s="487"/>
      <c r="AI21" s="162" t="str">
        <f>IFERROR(IF(AND(X20="Probabilidad",X21="Probabilidad"),(AK20-(+AK20*AE21)),IF(AND(X20="Impacto",X21="Probabilidad"),(AK19-(+AK19*AE21)),IF(X21="Impacto",AK20,""))),"")</f>
        <v/>
      </c>
      <c r="AJ21" s="489" t="str">
        <f t="shared" si="5"/>
        <v/>
      </c>
      <c r="AK21" s="488" t="str">
        <f t="shared" si="6"/>
        <v/>
      </c>
      <c r="AL21" s="489" t="str">
        <f t="shared" si="7"/>
        <v/>
      </c>
      <c r="AM21" s="488" t="str">
        <f>IFERROR(IF(AND(X20="Impacto",X21="Impacto"),(AM20-(+AM20*AE21)),IF(AND(X20="Probabilidad",X21="Impacto"),(AM19-(+AM19*AE21)),IF(X21="Probabilidad",AM20,""))),"")</f>
        <v/>
      </c>
      <c r="AN21" s="490" t="str">
        <f t="shared" si="8"/>
        <v/>
      </c>
      <c r="AO21" s="501"/>
      <c r="AP21" s="492"/>
      <c r="AQ21" s="492"/>
      <c r="AR21" s="493"/>
      <c r="AS21" s="493"/>
      <c r="AT21" s="492"/>
      <c r="AU21" s="492"/>
      <c r="AV21" s="493"/>
      <c r="AW21" s="493"/>
      <c r="AX21" s="492"/>
      <c r="AY21" s="492"/>
      <c r="AZ21" s="493"/>
      <c r="BA21" s="493"/>
      <c r="BB21" s="492"/>
      <c r="BC21" s="492"/>
      <c r="BD21" s="493"/>
      <c r="BE21" s="493"/>
      <c r="BF21" s="492"/>
      <c r="BG21" s="485"/>
      <c r="BH21" s="493"/>
      <c r="BI21" s="493"/>
      <c r="BJ21" s="492"/>
      <c r="BK21" s="493"/>
      <c r="BL21" s="492"/>
      <c r="BM21" s="493"/>
      <c r="BN21" s="492"/>
      <c r="BO21" s="493"/>
      <c r="BP21" s="492"/>
      <c r="BQ21" s="485"/>
      <c r="BR21" s="493"/>
      <c r="BS21" s="492"/>
      <c r="BT21" s="492"/>
      <c r="BU21" s="492"/>
      <c r="BV21" s="493"/>
      <c r="BW21" s="492"/>
      <c r="BX21" s="492"/>
      <c r="BY21" s="493"/>
      <c r="BZ21" s="492"/>
      <c r="CA21" s="485"/>
      <c r="CB21" s="492"/>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row>
    <row r="22" spans="1:106" ht="15.75" customHeight="1" x14ac:dyDescent="0.3">
      <c r="A22" s="476"/>
      <c r="B22" s="477"/>
      <c r="C22" s="477"/>
      <c r="D22" s="477"/>
      <c r="E22" s="499"/>
      <c r="F22" s="477"/>
      <c r="G22" s="477"/>
      <c r="H22" s="477"/>
      <c r="I22" s="492"/>
      <c r="J22" s="492"/>
      <c r="K22" s="477"/>
      <c r="L22" s="499"/>
      <c r="M22" s="476"/>
      <c r="N22" s="481"/>
      <c r="O22" s="482"/>
      <c r="P22" s="482"/>
      <c r="Q22" s="482">
        <f t="shared" si="10"/>
        <v>0</v>
      </c>
      <c r="R22" s="481"/>
      <c r="S22" s="482"/>
      <c r="T22" s="484"/>
      <c r="U22" s="485">
        <v>6</v>
      </c>
      <c r="V22" s="504"/>
      <c r="W22" s="485" t="str">
        <f t="shared" si="0"/>
        <v/>
      </c>
      <c r="X22" s="485" t="str">
        <f t="shared" si="0"/>
        <v/>
      </c>
      <c r="Y22" s="485"/>
      <c r="Z22" s="485"/>
      <c r="AA22" s="485"/>
      <c r="AB22" s="485"/>
      <c r="AC22" s="487"/>
      <c r="AD22" s="487"/>
      <c r="AE22" s="488" t="str">
        <f t="shared" si="4"/>
        <v/>
      </c>
      <c r="AF22" s="487"/>
      <c r="AG22" s="487"/>
      <c r="AH22" s="487"/>
      <c r="AI22" s="162" t="str">
        <f>IFERROR(IF(AND(X21="Probabilidad",X22="Probabilidad"),(AK21-(+AK21*AE22)),IF(AND(X21="Impacto",X22="Probabilidad"),(AK20-(+AK20*AE22)),IF(X22="Impacto",AK21,""))),"")</f>
        <v/>
      </c>
      <c r="AJ22" s="489" t="str">
        <f t="shared" si="5"/>
        <v/>
      </c>
      <c r="AK22" s="488" t="str">
        <f t="shared" si="6"/>
        <v/>
      </c>
      <c r="AL22" s="489" t="str">
        <f t="shared" si="7"/>
        <v/>
      </c>
      <c r="AM22" s="488" t="str">
        <f>IFERROR(IF(AND(X21="Impacto",X22="Impacto"),(AM21-(+AM21*AE22)),IF(AND(X21="Probabilidad",X22="Impacto"),(AM20-(+AM20*AE22)),IF(X22="Probabilidad",AM21,""))),"")</f>
        <v/>
      </c>
      <c r="AN22" s="490" t="str">
        <f t="shared" si="8"/>
        <v/>
      </c>
      <c r="AO22" s="506"/>
      <c r="AP22" s="492"/>
      <c r="AQ22" s="492"/>
      <c r="AR22" s="493"/>
      <c r="AS22" s="493"/>
      <c r="AT22" s="492"/>
      <c r="AU22" s="492"/>
      <c r="AV22" s="493"/>
      <c r="AW22" s="493"/>
      <c r="AX22" s="492"/>
      <c r="AY22" s="492"/>
      <c r="AZ22" s="493"/>
      <c r="BA22" s="493"/>
      <c r="BB22" s="492"/>
      <c r="BC22" s="492"/>
      <c r="BD22" s="493"/>
      <c r="BE22" s="493"/>
      <c r="BF22" s="492"/>
      <c r="BG22" s="485"/>
      <c r="BH22" s="493"/>
      <c r="BI22" s="493"/>
      <c r="BJ22" s="492"/>
      <c r="BK22" s="493"/>
      <c r="BL22" s="492"/>
      <c r="BM22" s="493"/>
      <c r="BN22" s="492"/>
      <c r="BO22" s="493"/>
      <c r="BP22" s="492"/>
      <c r="BQ22" s="485"/>
      <c r="BR22" s="493"/>
      <c r="BS22" s="492"/>
      <c r="BT22" s="492"/>
      <c r="BU22" s="492"/>
      <c r="BV22" s="493"/>
      <c r="BW22" s="492"/>
      <c r="BX22" s="492"/>
      <c r="BY22" s="493"/>
      <c r="BZ22" s="492"/>
      <c r="CA22" s="485"/>
      <c r="CB22" s="492"/>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row>
    <row r="23" spans="1:106" ht="15.75" customHeight="1" x14ac:dyDescent="0.3">
      <c r="A23" s="476">
        <v>4</v>
      </c>
      <c r="B23" s="477"/>
      <c r="C23" s="477"/>
      <c r="D23" s="477"/>
      <c r="E23" s="499"/>
      <c r="F23" s="477"/>
      <c r="G23" s="477"/>
      <c r="H23" s="477"/>
      <c r="I23" s="492"/>
      <c r="J23" s="492"/>
      <c r="K23" s="477"/>
      <c r="L23" s="499"/>
      <c r="M23" s="476"/>
      <c r="N23" s="481" t="str">
        <f>IF(M23&lt;=0,"",IF(M23&lt;=2,"Muy Baja",IF(M23&lt;=24,"Baja",IF(M23&lt;=500,"Media",IF(M23&lt;=5000,"Alta","Muy Alta")))))</f>
        <v/>
      </c>
      <c r="O23" s="482" t="str">
        <f>IF(N23="","",IF(N23="Muy Baja",0.2,IF(N23="Baja",0.4,IF(N23="Media",0.6,IF(N23="Alta",0.8,IF(N23="Muy Alta",1,))))))</f>
        <v/>
      </c>
      <c r="P23" s="482"/>
      <c r="Q23" s="482">
        <f>IF(NOT(ISERROR(MATCH(P23,'Tabla Impacto'!$B$221:$B$223,0))),'Tabla Impacto'!$F$223&amp;"Por favor no seleccionar los criterios de impacto(Afectación Económica o presupuestal y Pérdida Reputacional)",P23)</f>
        <v>0</v>
      </c>
      <c r="R23" s="481" t="str">
        <f>IF(OR(Q23='Tabla Impacto'!$C$11,Q23='Tabla Impacto'!$D$11),"Leve",IF(OR(Q23='Tabla Impacto'!$C$12,Q23='Tabla Impacto'!$D$12),"Menor",IF(OR(Q23='Tabla Impacto'!$C$13,Q23='Tabla Impacto'!$D$13),"Moderado",IF(OR(Q23='Tabla Impacto'!$C$14,Q23='Tabla Impacto'!$D$14),"Mayor",IF(OR(Q23='Tabla Impacto'!$C$15,Q23='Tabla Impacto'!$D$15),"Catastrófico","")))))</f>
        <v/>
      </c>
      <c r="S23" s="482" t="str">
        <f>IF(R23="","",IF(R23="Leve",0.2,IF(R23="Menor",0.4,IF(R23="Moderado",0.6,IF(R23="Mayor",0.8,IF(R23="Catastrófico",1,))))))</f>
        <v/>
      </c>
      <c r="T23" s="484"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485">
        <v>1</v>
      </c>
      <c r="V23" s="504"/>
      <c r="W23" s="485" t="str">
        <f t="shared" si="0"/>
        <v/>
      </c>
      <c r="X23" s="485" t="str">
        <f t="shared" si="0"/>
        <v/>
      </c>
      <c r="Y23" s="485"/>
      <c r="Z23" s="485"/>
      <c r="AA23" s="485"/>
      <c r="AB23" s="485"/>
      <c r="AC23" s="487"/>
      <c r="AD23" s="487"/>
      <c r="AE23" s="488" t="str">
        <f t="shared" si="4"/>
        <v/>
      </c>
      <c r="AF23" s="487"/>
      <c r="AG23" s="487"/>
      <c r="AH23" s="487"/>
      <c r="AI23" s="162" t="str">
        <f>IFERROR(IF(X23="Probabilidad",(O23-(+O23*AE23)),IF(X23="Impacto",O23,"")),"")</f>
        <v/>
      </c>
      <c r="AJ23" s="489" t="str">
        <f>IFERROR(IF(AI23="","",IF(AI23&lt;=0.2,"Muy Baja",IF(AI23&lt;=0.4,"Baja",IF(AI23&lt;=0.6,"Media",IF(AI23&lt;=0.8,"Alta","Muy Alta"))))),"")</f>
        <v/>
      </c>
      <c r="AK23" s="488" t="str">
        <f t="shared" si="6"/>
        <v/>
      </c>
      <c r="AL23" s="489" t="str">
        <f>IFERROR(IF(AM23="","",IF(AM23&lt;=0.2,"Leve",IF(AM23&lt;=0.4,"Menor",IF(AM23&lt;=0.6,"Moderado",IF(AM23&lt;=0.8,"Mayor","Catastrófico"))))),"")</f>
        <v/>
      </c>
      <c r="AM23" s="488" t="str">
        <f>IFERROR(IF(X23="Impacto",(S23-(+S23*AE23)),IF(X23="Probabilidad",S23,"")),"")</f>
        <v/>
      </c>
      <c r="AN23" s="490" t="str">
        <f t="shared" si="8"/>
        <v/>
      </c>
      <c r="AO23" s="491"/>
      <c r="AP23" s="492"/>
      <c r="AQ23" s="492"/>
      <c r="AR23" s="493"/>
      <c r="AS23" s="493"/>
      <c r="AT23" s="492"/>
      <c r="AU23" s="492"/>
      <c r="AV23" s="493"/>
      <c r="AW23" s="493"/>
      <c r="AX23" s="492"/>
      <c r="AY23" s="492"/>
      <c r="AZ23" s="493"/>
      <c r="BA23" s="493"/>
      <c r="BB23" s="492"/>
      <c r="BC23" s="492"/>
      <c r="BD23" s="493"/>
      <c r="BE23" s="493"/>
      <c r="BF23" s="492"/>
      <c r="BG23" s="485"/>
      <c r="BH23" s="493"/>
      <c r="BI23" s="493"/>
      <c r="BJ23" s="492"/>
      <c r="BK23" s="493"/>
      <c r="BL23" s="492"/>
      <c r="BM23" s="493"/>
      <c r="BN23" s="492"/>
      <c r="BO23" s="493"/>
      <c r="BP23" s="492"/>
      <c r="BQ23" s="485"/>
      <c r="BR23" s="493"/>
      <c r="BS23" s="492"/>
      <c r="BT23" s="492"/>
      <c r="BU23" s="492"/>
      <c r="BV23" s="493"/>
      <c r="BW23" s="492"/>
      <c r="BX23" s="492"/>
      <c r="BY23" s="493"/>
      <c r="BZ23" s="492"/>
      <c r="CA23" s="485"/>
      <c r="CB23" s="492"/>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row>
    <row r="24" spans="1:106" ht="15.75" customHeight="1" x14ac:dyDescent="0.3">
      <c r="A24" s="476"/>
      <c r="B24" s="477"/>
      <c r="C24" s="477"/>
      <c r="D24" s="477"/>
      <c r="E24" s="499"/>
      <c r="F24" s="477"/>
      <c r="G24" s="477"/>
      <c r="H24" s="477"/>
      <c r="I24" s="492"/>
      <c r="J24" s="492"/>
      <c r="K24" s="477"/>
      <c r="L24" s="499"/>
      <c r="M24" s="476"/>
      <c r="N24" s="481"/>
      <c r="O24" s="482"/>
      <c r="P24" s="482"/>
      <c r="Q24" s="482">
        <f t="shared" ref="Q24:Q28" si="11">IF(NOT(ISERROR(MATCH(P24,_xlfn.ANCHORARRAY(E35),0))),O37&amp;"Por favor no seleccionar los criterios de impacto",P24)</f>
        <v>0</v>
      </c>
      <c r="R24" s="481"/>
      <c r="S24" s="482"/>
      <c r="T24" s="484"/>
      <c r="U24" s="485">
        <v>2</v>
      </c>
      <c r="V24" s="504"/>
      <c r="W24" s="485" t="str">
        <f t="shared" si="0"/>
        <v/>
      </c>
      <c r="X24" s="485" t="str">
        <f t="shared" si="0"/>
        <v/>
      </c>
      <c r="Y24" s="485"/>
      <c r="Z24" s="485"/>
      <c r="AA24" s="485"/>
      <c r="AB24" s="485"/>
      <c r="AC24" s="487"/>
      <c r="AD24" s="487"/>
      <c r="AE24" s="488" t="str">
        <f t="shared" si="4"/>
        <v/>
      </c>
      <c r="AF24" s="487"/>
      <c r="AG24" s="487"/>
      <c r="AH24" s="487"/>
      <c r="AI24" s="162" t="str">
        <f>IFERROR(IF(AND(X23="Probabilidad",X24="Probabilidad"),(AK23-(+AK23*AE24)),IF(X24="Probabilidad",(O23-(+O23*AE24)),IF(X24="Impacto",AK23,""))),"")</f>
        <v/>
      </c>
      <c r="AJ24" s="489" t="str">
        <f t="shared" si="5"/>
        <v/>
      </c>
      <c r="AK24" s="488" t="str">
        <f t="shared" si="6"/>
        <v/>
      </c>
      <c r="AL24" s="489" t="str">
        <f t="shared" si="7"/>
        <v/>
      </c>
      <c r="AM24" s="488" t="str">
        <f>IFERROR(IF(AND(X23="Impacto",X24="Impacto"),(AM17-(+AM17*AE24)),IF(X24="Impacto",($S$23-(+$S$23*AE24)),IF(X24="Probabilidad",AM17,""))),"")</f>
        <v/>
      </c>
      <c r="AN24" s="490" t="str">
        <f t="shared" si="8"/>
        <v/>
      </c>
      <c r="AO24" s="501"/>
      <c r="AP24" s="492"/>
      <c r="AQ24" s="492"/>
      <c r="AR24" s="493"/>
      <c r="AS24" s="493"/>
      <c r="AT24" s="492"/>
      <c r="AU24" s="492"/>
      <c r="AV24" s="493"/>
      <c r="AW24" s="493"/>
      <c r="AX24" s="492"/>
      <c r="AY24" s="492"/>
      <c r="AZ24" s="493"/>
      <c r="BA24" s="493"/>
      <c r="BB24" s="492"/>
      <c r="BC24" s="492"/>
      <c r="BD24" s="493"/>
      <c r="BE24" s="493"/>
      <c r="BF24" s="492"/>
      <c r="BG24" s="485"/>
      <c r="BH24" s="493"/>
      <c r="BI24" s="493"/>
      <c r="BJ24" s="492"/>
      <c r="BK24" s="493"/>
      <c r="BL24" s="492"/>
      <c r="BM24" s="493"/>
      <c r="BN24" s="492"/>
      <c r="BO24" s="493"/>
      <c r="BP24" s="492"/>
      <c r="BQ24" s="485"/>
      <c r="BR24" s="493"/>
      <c r="BS24" s="492"/>
      <c r="BT24" s="492"/>
      <c r="BU24" s="492"/>
      <c r="BV24" s="493"/>
      <c r="BW24" s="492"/>
      <c r="BX24" s="492"/>
      <c r="BY24" s="493"/>
      <c r="BZ24" s="492"/>
      <c r="CA24" s="485"/>
      <c r="CB24" s="492"/>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row>
    <row r="25" spans="1:106" ht="15.75" customHeight="1" x14ac:dyDescent="0.3">
      <c r="A25" s="476"/>
      <c r="B25" s="477"/>
      <c r="C25" s="477"/>
      <c r="D25" s="477"/>
      <c r="E25" s="499"/>
      <c r="F25" s="477"/>
      <c r="G25" s="477"/>
      <c r="H25" s="477"/>
      <c r="I25" s="492"/>
      <c r="J25" s="492"/>
      <c r="K25" s="477"/>
      <c r="L25" s="499"/>
      <c r="M25" s="476"/>
      <c r="N25" s="481"/>
      <c r="O25" s="482"/>
      <c r="P25" s="482"/>
      <c r="Q25" s="482">
        <f t="shared" si="11"/>
        <v>0</v>
      </c>
      <c r="R25" s="481"/>
      <c r="S25" s="482"/>
      <c r="T25" s="484"/>
      <c r="U25" s="485">
        <v>3</v>
      </c>
      <c r="V25" s="556"/>
      <c r="W25" s="485" t="str">
        <f t="shared" si="0"/>
        <v/>
      </c>
      <c r="X25" s="485" t="str">
        <f t="shared" si="0"/>
        <v/>
      </c>
      <c r="Y25" s="485"/>
      <c r="Z25" s="485"/>
      <c r="AA25" s="485"/>
      <c r="AB25" s="485"/>
      <c r="AC25" s="487"/>
      <c r="AD25" s="487"/>
      <c r="AE25" s="488" t="str">
        <f t="shared" si="4"/>
        <v/>
      </c>
      <c r="AF25" s="487"/>
      <c r="AG25" s="487"/>
      <c r="AH25" s="487"/>
      <c r="AI25" s="162" t="str">
        <f>IFERROR(IF(AND(X24="Probabilidad",X25="Probabilidad"),(AK24-(+AK24*AE25)),IF(AND(X24="Impacto",X25="Probabilidad"),(AK23-(+AK23*AE25)),IF(X25="Impacto",AK24,""))),"")</f>
        <v/>
      </c>
      <c r="AJ25" s="489" t="str">
        <f t="shared" si="5"/>
        <v/>
      </c>
      <c r="AK25" s="488" t="str">
        <f t="shared" si="6"/>
        <v/>
      </c>
      <c r="AL25" s="489" t="str">
        <f t="shared" si="7"/>
        <v/>
      </c>
      <c r="AM25" s="488" t="str">
        <f>IFERROR(IF(AND(X24="Impacto",X25="Impacto"),(AM24-(+AM24*AE25)),IF(AND(X24="Probabilidad",X25="Impacto"),(AM23-(+AM23*AE25)),IF(X25="Probabilidad",AM24,""))),"")</f>
        <v/>
      </c>
      <c r="AN25" s="490" t="str">
        <f t="shared" si="8"/>
        <v/>
      </c>
      <c r="AO25" s="501"/>
      <c r="AP25" s="492"/>
      <c r="AQ25" s="492"/>
      <c r="AR25" s="493"/>
      <c r="AS25" s="493"/>
      <c r="AT25" s="492"/>
      <c r="AU25" s="492"/>
      <c r="AV25" s="493"/>
      <c r="AW25" s="493"/>
      <c r="AX25" s="492"/>
      <c r="AY25" s="492"/>
      <c r="AZ25" s="493"/>
      <c r="BA25" s="493"/>
      <c r="BB25" s="492"/>
      <c r="BC25" s="492"/>
      <c r="BD25" s="493"/>
      <c r="BE25" s="493"/>
      <c r="BF25" s="492"/>
      <c r="BG25" s="485"/>
      <c r="BH25" s="493"/>
      <c r="BI25" s="493"/>
      <c r="BJ25" s="492"/>
      <c r="BK25" s="493"/>
      <c r="BL25" s="492"/>
      <c r="BM25" s="493"/>
      <c r="BN25" s="492"/>
      <c r="BO25" s="493"/>
      <c r="BP25" s="492"/>
      <c r="BQ25" s="485"/>
      <c r="BR25" s="493"/>
      <c r="BS25" s="492"/>
      <c r="BT25" s="492"/>
      <c r="BU25" s="492"/>
      <c r="BV25" s="493"/>
      <c r="BW25" s="492"/>
      <c r="BX25" s="492"/>
      <c r="BY25" s="493"/>
      <c r="BZ25" s="492"/>
      <c r="CA25" s="485"/>
      <c r="CB25" s="492"/>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row>
    <row r="26" spans="1:106" ht="15.75" customHeight="1" x14ac:dyDescent="0.3">
      <c r="A26" s="476"/>
      <c r="B26" s="477"/>
      <c r="C26" s="477"/>
      <c r="D26" s="477"/>
      <c r="E26" s="499"/>
      <c r="F26" s="477"/>
      <c r="G26" s="477"/>
      <c r="H26" s="477"/>
      <c r="I26" s="492"/>
      <c r="J26" s="492"/>
      <c r="K26" s="477"/>
      <c r="L26" s="499"/>
      <c r="M26" s="476"/>
      <c r="N26" s="481"/>
      <c r="O26" s="482"/>
      <c r="P26" s="482"/>
      <c r="Q26" s="482">
        <f t="shared" si="11"/>
        <v>0</v>
      </c>
      <c r="R26" s="481"/>
      <c r="S26" s="482"/>
      <c r="T26" s="484"/>
      <c r="U26" s="485">
        <v>4</v>
      </c>
      <c r="V26" s="504"/>
      <c r="W26" s="485" t="str">
        <f t="shared" si="0"/>
        <v/>
      </c>
      <c r="X26" s="485" t="str">
        <f t="shared" si="0"/>
        <v/>
      </c>
      <c r="Y26" s="485"/>
      <c r="Z26" s="485"/>
      <c r="AA26" s="485"/>
      <c r="AB26" s="485"/>
      <c r="AC26" s="487"/>
      <c r="AD26" s="487"/>
      <c r="AE26" s="488" t="str">
        <f t="shared" si="4"/>
        <v/>
      </c>
      <c r="AF26" s="487"/>
      <c r="AG26" s="487"/>
      <c r="AH26" s="487"/>
      <c r="AI26" s="162" t="str">
        <f>IFERROR(IF(AND(X25="Probabilidad",X26="Probabilidad"),(AK25-(+AK25*AE26)),IF(AND(X25="Impacto",X26="Probabilidad"),(AK24-(+AK24*AE26)),IF(X26="Impacto",AK25,""))),"")</f>
        <v/>
      </c>
      <c r="AJ26" s="489" t="str">
        <f t="shared" si="5"/>
        <v/>
      </c>
      <c r="AK26" s="488" t="str">
        <f t="shared" si="6"/>
        <v/>
      </c>
      <c r="AL26" s="489" t="str">
        <f t="shared" si="7"/>
        <v/>
      </c>
      <c r="AM26" s="488" t="str">
        <f>IFERROR(IF(AND(X25="Impacto",X26="Impacto"),(AM25-(+AM25*AE26)),IF(AND(X25="Probabilidad",X26="Impacto"),(AM24-(+AM24*AE26)),IF(X26="Probabilidad",AM25,""))),"")</f>
        <v/>
      </c>
      <c r="AN26" s="490" t="str">
        <f t="shared" si="8"/>
        <v/>
      </c>
      <c r="AO26" s="501"/>
      <c r="AP26" s="492"/>
      <c r="AQ26" s="492"/>
      <c r="AR26" s="493"/>
      <c r="AS26" s="493"/>
      <c r="AT26" s="492"/>
      <c r="AU26" s="492"/>
      <c r="AV26" s="493"/>
      <c r="AW26" s="493"/>
      <c r="AX26" s="492"/>
      <c r="AY26" s="492"/>
      <c r="AZ26" s="493"/>
      <c r="BA26" s="493"/>
      <c r="BB26" s="492"/>
      <c r="BC26" s="492"/>
      <c r="BD26" s="493"/>
      <c r="BE26" s="493"/>
      <c r="BF26" s="492"/>
      <c r="BG26" s="485"/>
      <c r="BH26" s="493"/>
      <c r="BI26" s="493"/>
      <c r="BJ26" s="492"/>
      <c r="BK26" s="493"/>
      <c r="BL26" s="492"/>
      <c r="BM26" s="493"/>
      <c r="BN26" s="492"/>
      <c r="BO26" s="493"/>
      <c r="BP26" s="492"/>
      <c r="BQ26" s="485"/>
      <c r="BR26" s="493"/>
      <c r="BS26" s="492"/>
      <c r="BT26" s="492"/>
      <c r="BU26" s="492"/>
      <c r="BV26" s="493"/>
      <c r="BW26" s="492"/>
      <c r="BX26" s="492"/>
      <c r="BY26" s="493"/>
      <c r="BZ26" s="492"/>
      <c r="CA26" s="485"/>
      <c r="CB26" s="492"/>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row>
    <row r="27" spans="1:106" ht="15.75" customHeight="1" x14ac:dyDescent="0.3">
      <c r="A27" s="476"/>
      <c r="B27" s="477"/>
      <c r="C27" s="477"/>
      <c r="D27" s="477"/>
      <c r="E27" s="499"/>
      <c r="F27" s="477"/>
      <c r="G27" s="477"/>
      <c r="H27" s="477"/>
      <c r="I27" s="492"/>
      <c r="J27" s="492"/>
      <c r="K27" s="477"/>
      <c r="L27" s="499"/>
      <c r="M27" s="476"/>
      <c r="N27" s="481"/>
      <c r="O27" s="482"/>
      <c r="P27" s="482"/>
      <c r="Q27" s="482">
        <f t="shared" si="11"/>
        <v>0</v>
      </c>
      <c r="R27" s="481"/>
      <c r="S27" s="482"/>
      <c r="T27" s="484"/>
      <c r="U27" s="485">
        <v>5</v>
      </c>
      <c r="V27" s="504"/>
      <c r="W27" s="485" t="str">
        <f t="shared" si="0"/>
        <v/>
      </c>
      <c r="X27" s="485" t="str">
        <f t="shared" si="0"/>
        <v/>
      </c>
      <c r="Y27" s="485"/>
      <c r="Z27" s="485"/>
      <c r="AA27" s="485"/>
      <c r="AB27" s="485"/>
      <c r="AC27" s="487"/>
      <c r="AD27" s="487"/>
      <c r="AE27" s="488" t="str">
        <f t="shared" si="4"/>
        <v/>
      </c>
      <c r="AF27" s="487"/>
      <c r="AG27" s="487"/>
      <c r="AH27" s="487"/>
      <c r="AI27" s="161" t="str">
        <f>IFERROR(IF(AND(X26="Probabilidad",X27="Probabilidad"),(AK26-(+AK26*AE27)),IF(AND(X26="Impacto",X27="Probabilidad"),(AK25-(+AK25*AE27)),IF(X27="Impacto",AK26,""))),"")</f>
        <v/>
      </c>
      <c r="AJ27" s="489" t="str">
        <f>IFERROR(IF(AI27="","",IF(AI27&lt;=0.2,"Muy Baja",IF(AI27&lt;=0.4,"Baja",IF(AI27&lt;=0.6,"Media",IF(AI27&lt;=0.8,"Alta","Muy Alta"))))),"")</f>
        <v/>
      </c>
      <c r="AK27" s="488" t="str">
        <f t="shared" si="6"/>
        <v/>
      </c>
      <c r="AL27" s="489" t="str">
        <f t="shared" si="7"/>
        <v/>
      </c>
      <c r="AM27" s="488" t="str">
        <f>IFERROR(IF(AND(X26="Impacto",X27="Impacto"),(AM26-(+AM26*AE27)),IF(AND(X26="Probabilidad",X27="Impacto"),(AM25-(+AM25*AE27)),IF(X27="Probabilidad",AM26,""))),"")</f>
        <v/>
      </c>
      <c r="AN27" s="490" t="str">
        <f t="shared" si="8"/>
        <v/>
      </c>
      <c r="AO27" s="501"/>
      <c r="AP27" s="492"/>
      <c r="AQ27" s="492"/>
      <c r="AR27" s="493"/>
      <c r="AS27" s="493"/>
      <c r="AT27" s="492"/>
      <c r="AU27" s="492"/>
      <c r="AV27" s="493"/>
      <c r="AW27" s="493"/>
      <c r="AX27" s="492"/>
      <c r="AY27" s="492"/>
      <c r="AZ27" s="493"/>
      <c r="BA27" s="493"/>
      <c r="BB27" s="492"/>
      <c r="BC27" s="492"/>
      <c r="BD27" s="493"/>
      <c r="BE27" s="493"/>
      <c r="BF27" s="492"/>
      <c r="BG27" s="485"/>
      <c r="BH27" s="493"/>
      <c r="BI27" s="493"/>
      <c r="BJ27" s="492"/>
      <c r="BK27" s="493"/>
      <c r="BL27" s="492"/>
      <c r="BM27" s="493"/>
      <c r="BN27" s="492"/>
      <c r="BO27" s="493"/>
      <c r="BP27" s="492"/>
      <c r="BQ27" s="485"/>
      <c r="BR27" s="493"/>
      <c r="BS27" s="492"/>
      <c r="BT27" s="492"/>
      <c r="BU27" s="492"/>
      <c r="BV27" s="493"/>
      <c r="BW27" s="492"/>
      <c r="BX27" s="492"/>
      <c r="BY27" s="493"/>
      <c r="BZ27" s="492"/>
      <c r="CA27" s="485"/>
      <c r="CB27" s="492"/>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row>
    <row r="28" spans="1:106" ht="15.75" customHeight="1" x14ac:dyDescent="0.3">
      <c r="A28" s="476"/>
      <c r="B28" s="477"/>
      <c r="C28" s="477"/>
      <c r="D28" s="477"/>
      <c r="E28" s="499"/>
      <c r="F28" s="477"/>
      <c r="G28" s="477"/>
      <c r="H28" s="477"/>
      <c r="I28" s="492"/>
      <c r="J28" s="492"/>
      <c r="K28" s="477"/>
      <c r="L28" s="499"/>
      <c r="M28" s="476"/>
      <c r="N28" s="481"/>
      <c r="O28" s="482"/>
      <c r="P28" s="482"/>
      <c r="Q28" s="482">
        <f t="shared" si="11"/>
        <v>0</v>
      </c>
      <c r="R28" s="481"/>
      <c r="S28" s="482"/>
      <c r="T28" s="484"/>
      <c r="U28" s="485">
        <v>6</v>
      </c>
      <c r="V28" s="504"/>
      <c r="W28" s="485" t="str">
        <f t="shared" si="0"/>
        <v/>
      </c>
      <c r="X28" s="485" t="str">
        <f t="shared" si="0"/>
        <v/>
      </c>
      <c r="Y28" s="485"/>
      <c r="Z28" s="485"/>
      <c r="AA28" s="485"/>
      <c r="AB28" s="485"/>
      <c r="AC28" s="487"/>
      <c r="AD28" s="487"/>
      <c r="AE28" s="488" t="str">
        <f t="shared" si="4"/>
        <v/>
      </c>
      <c r="AF28" s="487"/>
      <c r="AG28" s="487"/>
      <c r="AH28" s="487"/>
      <c r="AI28" s="162" t="str">
        <f>IFERROR(IF(AND(X27="Probabilidad",X28="Probabilidad"),(AK27-(+AK27*AE28)),IF(AND(X27="Impacto",X28="Probabilidad"),(AK26-(+AK26*AE28)),IF(X28="Impacto",AK27,""))),"")</f>
        <v/>
      </c>
      <c r="AJ28" s="489" t="str">
        <f t="shared" si="5"/>
        <v/>
      </c>
      <c r="AK28" s="488" t="str">
        <f t="shared" si="6"/>
        <v/>
      </c>
      <c r="AL28" s="489" t="str">
        <f t="shared" si="7"/>
        <v/>
      </c>
      <c r="AM28" s="488" t="str">
        <f>IFERROR(IF(AND(X27="Impacto",X28="Impacto"),(AM27-(+AM27*AE28)),IF(AND(X27="Probabilidad",X28="Impacto"),(AM26-(+AM26*AE28)),IF(X28="Probabilidad",AM27,""))),"")</f>
        <v/>
      </c>
      <c r="AN28" s="490" t="str">
        <f t="shared" si="8"/>
        <v/>
      </c>
      <c r="AO28" s="506"/>
      <c r="AP28" s="492"/>
      <c r="AQ28" s="492"/>
      <c r="AR28" s="493"/>
      <c r="AS28" s="493"/>
      <c r="AT28" s="492"/>
      <c r="AU28" s="492"/>
      <c r="AV28" s="493"/>
      <c r="AW28" s="493"/>
      <c r="AX28" s="492"/>
      <c r="AY28" s="492"/>
      <c r="AZ28" s="493"/>
      <c r="BA28" s="493"/>
      <c r="BB28" s="492"/>
      <c r="BC28" s="492"/>
      <c r="BD28" s="493"/>
      <c r="BE28" s="493"/>
      <c r="BF28" s="492"/>
      <c r="BG28" s="485"/>
      <c r="BH28" s="493"/>
      <c r="BI28" s="493"/>
      <c r="BJ28" s="492"/>
      <c r="BK28" s="493"/>
      <c r="BL28" s="492"/>
      <c r="BM28" s="493"/>
      <c r="BN28" s="492"/>
      <c r="BO28" s="493"/>
      <c r="BP28" s="492"/>
      <c r="BQ28" s="485"/>
      <c r="BR28" s="493"/>
      <c r="BS28" s="492"/>
      <c r="BT28" s="492"/>
      <c r="BU28" s="492"/>
      <c r="BV28" s="493"/>
      <c r="BW28" s="492"/>
      <c r="BX28" s="492"/>
      <c r="BY28" s="493"/>
      <c r="BZ28" s="492"/>
      <c r="CA28" s="485"/>
      <c r="CB28" s="492"/>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row>
    <row r="29" spans="1:106" ht="15.75" customHeight="1" x14ac:dyDescent="0.3">
      <c r="A29" s="476">
        <v>5</v>
      </c>
      <c r="B29" s="477"/>
      <c r="C29" s="477"/>
      <c r="D29" s="477"/>
      <c r="E29" s="499"/>
      <c r="F29" s="477"/>
      <c r="G29" s="477"/>
      <c r="H29" s="477"/>
      <c r="I29" s="492"/>
      <c r="J29" s="492"/>
      <c r="K29" s="477"/>
      <c r="L29" s="499"/>
      <c r="M29" s="476"/>
      <c r="N29" s="481" t="str">
        <f>IF(M29&lt;=0,"",IF(M29&lt;=2,"Muy Baja",IF(M29&lt;=24,"Baja",IF(M29&lt;=500,"Media",IF(M29&lt;=5000,"Alta","Muy Alta")))))</f>
        <v/>
      </c>
      <c r="O29" s="482" t="str">
        <f>IF(N29="","",IF(N29="Muy Baja",0.2,IF(N29="Baja",0.4,IF(N29="Media",0.6,IF(N29="Alta",0.8,IF(N29="Muy Alta",1,))))))</f>
        <v/>
      </c>
      <c r="P29" s="482"/>
      <c r="Q29" s="482">
        <f>IF(NOT(ISERROR(MATCH(P29,'Tabla Impacto'!$B$221:$B$223,0))),'Tabla Impacto'!$F$223&amp;"Por favor no seleccionar los criterios de impacto(Afectación Económica o presupuestal y Pérdida Reputacional)",P29)</f>
        <v>0</v>
      </c>
      <c r="R29" s="481" t="str">
        <f>IF(OR(Q29='Tabla Impacto'!$C$11,Q29='Tabla Impacto'!$D$11),"Leve",IF(OR(Q29='Tabla Impacto'!$C$12,Q29='Tabla Impacto'!$D$12),"Menor",IF(OR(Q29='Tabla Impacto'!$C$13,Q29='Tabla Impacto'!$D$13),"Moderado",IF(OR(Q29='Tabla Impacto'!$C$14,Q29='Tabla Impacto'!$D$14),"Mayor",IF(OR(Q29='Tabla Impacto'!$C$15,Q29='Tabla Impacto'!$D$15),"Catastrófico","")))))</f>
        <v/>
      </c>
      <c r="S29" s="482" t="str">
        <f>IF(R29="","",IF(R29="Leve",0.2,IF(R29="Menor",0.4,IF(R29="Moderado",0.6,IF(R29="Mayor",0.8,IF(R29="Catastrófico",1,))))))</f>
        <v/>
      </c>
      <c r="T29" s="484"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485">
        <v>1</v>
      </c>
      <c r="V29" s="504"/>
      <c r="W29" s="485" t="str">
        <f t="shared" si="0"/>
        <v/>
      </c>
      <c r="X29" s="485" t="str">
        <f t="shared" si="0"/>
        <v/>
      </c>
      <c r="Y29" s="485"/>
      <c r="Z29" s="485"/>
      <c r="AA29" s="485"/>
      <c r="AB29" s="485"/>
      <c r="AC29" s="487"/>
      <c r="AD29" s="487"/>
      <c r="AE29" s="488" t="str">
        <f t="shared" si="4"/>
        <v/>
      </c>
      <c r="AF29" s="487"/>
      <c r="AG29" s="487"/>
      <c r="AH29" s="487"/>
      <c r="AI29" s="162" t="str">
        <f>IFERROR(IF(X29="Probabilidad",(O29-(+O29*AE29)),IF(X29="Impacto",O29,"")),"")</f>
        <v/>
      </c>
      <c r="AJ29" s="489" t="str">
        <f>IFERROR(IF(AI29="","",IF(AI29&lt;=0.2,"Muy Baja",IF(AI29&lt;=0.4,"Baja",IF(AI29&lt;=0.6,"Media",IF(AI29&lt;=0.8,"Alta","Muy Alta"))))),"")</f>
        <v/>
      </c>
      <c r="AK29" s="488" t="str">
        <f t="shared" si="6"/>
        <v/>
      </c>
      <c r="AL29" s="489" t="str">
        <f>IFERROR(IF(AM29="","",IF(AM29&lt;=0.2,"Leve",IF(AM29&lt;=0.4,"Menor",IF(AM29&lt;=0.6,"Moderado",IF(AM29&lt;=0.8,"Mayor","Catastrófico"))))),"")</f>
        <v/>
      </c>
      <c r="AM29" s="488" t="str">
        <f>IFERROR(IF(X29="Impacto",(S29-(+S29*AE29)),IF(X29="Probabilidad",S29,"")),"")</f>
        <v/>
      </c>
      <c r="AN29" s="490" t="str">
        <f t="shared" si="8"/>
        <v/>
      </c>
      <c r="AO29" s="491"/>
      <c r="AP29" s="492"/>
      <c r="AQ29" s="492"/>
      <c r="AR29" s="493"/>
      <c r="AS29" s="493"/>
      <c r="AT29" s="492"/>
      <c r="AU29" s="492"/>
      <c r="AV29" s="493"/>
      <c r="AW29" s="493"/>
      <c r="AX29" s="492"/>
      <c r="AY29" s="492"/>
      <c r="AZ29" s="493"/>
      <c r="BA29" s="493"/>
      <c r="BB29" s="492"/>
      <c r="BC29" s="492"/>
      <c r="BD29" s="493"/>
      <c r="BE29" s="493"/>
      <c r="BF29" s="492"/>
      <c r="BG29" s="485"/>
      <c r="BH29" s="493"/>
      <c r="BI29" s="493"/>
      <c r="BJ29" s="492"/>
      <c r="BK29" s="493"/>
      <c r="BL29" s="492"/>
      <c r="BM29" s="493"/>
      <c r="BN29" s="492"/>
      <c r="BO29" s="493"/>
      <c r="BP29" s="492"/>
      <c r="BQ29" s="485"/>
      <c r="BR29" s="493"/>
      <c r="BS29" s="492"/>
      <c r="BT29" s="492"/>
      <c r="BU29" s="492"/>
      <c r="BV29" s="493"/>
      <c r="BW29" s="492"/>
      <c r="BX29" s="492"/>
      <c r="BY29" s="493"/>
      <c r="BZ29" s="492"/>
      <c r="CA29" s="485"/>
      <c r="CB29" s="492"/>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row>
    <row r="30" spans="1:106" ht="15.75" customHeight="1" x14ac:dyDescent="0.3">
      <c r="A30" s="476"/>
      <c r="B30" s="477"/>
      <c r="C30" s="477"/>
      <c r="D30" s="477"/>
      <c r="E30" s="499"/>
      <c r="F30" s="477"/>
      <c r="G30" s="477"/>
      <c r="H30" s="477"/>
      <c r="I30" s="492"/>
      <c r="J30" s="492"/>
      <c r="K30" s="477"/>
      <c r="L30" s="499"/>
      <c r="M30" s="476"/>
      <c r="N30" s="481"/>
      <c r="O30" s="482"/>
      <c r="P30" s="482"/>
      <c r="Q30" s="482">
        <f t="shared" ref="Q30:Q34" si="12">IF(NOT(ISERROR(MATCH(P30,_xlfn.ANCHORARRAY(E41),0))),O43&amp;"Por favor no seleccionar los criterios de impacto",P30)</f>
        <v>0</v>
      </c>
      <c r="R30" s="481"/>
      <c r="S30" s="482"/>
      <c r="T30" s="484"/>
      <c r="U30" s="485">
        <v>2</v>
      </c>
      <c r="V30" s="504"/>
      <c r="W30" s="485" t="str">
        <f t="shared" si="0"/>
        <v/>
      </c>
      <c r="X30" s="485" t="str">
        <f t="shared" si="0"/>
        <v/>
      </c>
      <c r="Y30" s="485"/>
      <c r="Z30" s="485"/>
      <c r="AA30" s="485"/>
      <c r="AB30" s="485"/>
      <c r="AC30" s="487"/>
      <c r="AD30" s="487"/>
      <c r="AE30" s="488" t="str">
        <f t="shared" si="4"/>
        <v/>
      </c>
      <c r="AF30" s="487"/>
      <c r="AG30" s="487"/>
      <c r="AH30" s="487"/>
      <c r="AI30" s="162" t="str">
        <f>IFERROR(IF(AND(X29="Probabilidad",X30="Probabilidad"),(AK29-(+AK29*AE30)),IF(X30="Probabilidad",(O29-(+O29*AE30)),IF(X30="Impacto",AK29,""))),"")</f>
        <v/>
      </c>
      <c r="AJ30" s="489" t="str">
        <f t="shared" si="5"/>
        <v/>
      </c>
      <c r="AK30" s="488" t="str">
        <f t="shared" si="6"/>
        <v/>
      </c>
      <c r="AL30" s="489" t="str">
        <f t="shared" si="7"/>
        <v/>
      </c>
      <c r="AM30" s="488" t="str">
        <f>IFERROR(IF(AND(X29="Impacto",X30="Impacto"),(AM23-(+AM23*AE30)),IF(X30="Impacto",($S$29-(+$S$29*AE30)),IF(X30="Probabilidad",AM23,""))),"")</f>
        <v/>
      </c>
      <c r="AN30" s="490" t="str">
        <f t="shared" si="8"/>
        <v/>
      </c>
      <c r="AO30" s="501"/>
      <c r="AP30" s="492"/>
      <c r="AQ30" s="492"/>
      <c r="AR30" s="493"/>
      <c r="AS30" s="493"/>
      <c r="AT30" s="492"/>
      <c r="AU30" s="492"/>
      <c r="AV30" s="493"/>
      <c r="AW30" s="493"/>
      <c r="AX30" s="492"/>
      <c r="AY30" s="492"/>
      <c r="AZ30" s="493"/>
      <c r="BA30" s="493"/>
      <c r="BB30" s="492"/>
      <c r="BC30" s="492"/>
      <c r="BD30" s="493"/>
      <c r="BE30" s="493"/>
      <c r="BF30" s="492"/>
      <c r="BG30" s="485"/>
      <c r="BH30" s="493"/>
      <c r="BI30" s="493"/>
      <c r="BJ30" s="492"/>
      <c r="BK30" s="493"/>
      <c r="BL30" s="492"/>
      <c r="BM30" s="493"/>
      <c r="BN30" s="492"/>
      <c r="BO30" s="493"/>
      <c r="BP30" s="492"/>
      <c r="BQ30" s="485"/>
      <c r="BR30" s="493"/>
      <c r="BS30" s="492"/>
      <c r="BT30" s="492"/>
      <c r="BU30" s="492"/>
      <c r="BV30" s="493"/>
      <c r="BW30" s="492"/>
      <c r="BX30" s="492"/>
      <c r="BY30" s="493"/>
      <c r="BZ30" s="492"/>
      <c r="CA30" s="485"/>
      <c r="CB30" s="492"/>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row>
    <row r="31" spans="1:106" ht="15.75" customHeight="1" x14ac:dyDescent="0.3">
      <c r="A31" s="476"/>
      <c r="B31" s="477"/>
      <c r="C31" s="477"/>
      <c r="D31" s="477"/>
      <c r="E31" s="499"/>
      <c r="F31" s="477"/>
      <c r="G31" s="477"/>
      <c r="H31" s="477"/>
      <c r="I31" s="492"/>
      <c r="J31" s="492"/>
      <c r="K31" s="477"/>
      <c r="L31" s="499"/>
      <c r="M31" s="476"/>
      <c r="N31" s="481"/>
      <c r="O31" s="482"/>
      <c r="P31" s="482"/>
      <c r="Q31" s="482">
        <f t="shared" si="12"/>
        <v>0</v>
      </c>
      <c r="R31" s="481"/>
      <c r="S31" s="482"/>
      <c r="T31" s="484"/>
      <c r="U31" s="485">
        <v>3</v>
      </c>
      <c r="V31" s="556"/>
      <c r="W31" s="485" t="str">
        <f t="shared" si="0"/>
        <v/>
      </c>
      <c r="X31" s="485" t="str">
        <f t="shared" si="0"/>
        <v/>
      </c>
      <c r="Y31" s="485"/>
      <c r="Z31" s="485"/>
      <c r="AA31" s="485"/>
      <c r="AB31" s="485"/>
      <c r="AC31" s="487"/>
      <c r="AD31" s="487"/>
      <c r="AE31" s="488" t="str">
        <f t="shared" si="4"/>
        <v/>
      </c>
      <c r="AF31" s="487"/>
      <c r="AG31" s="487"/>
      <c r="AH31" s="487"/>
      <c r="AI31" s="162" t="str">
        <f>IFERROR(IF(AND(X30="Probabilidad",X31="Probabilidad"),(AK30-(+AK30*AE31)),IF(AND(X30="Impacto",X31="Probabilidad"),(AK29-(+AK29*AE31)),IF(X31="Impacto",AK30,""))),"")</f>
        <v/>
      </c>
      <c r="AJ31" s="489" t="str">
        <f t="shared" si="5"/>
        <v/>
      </c>
      <c r="AK31" s="488" t="str">
        <f t="shared" si="6"/>
        <v/>
      </c>
      <c r="AL31" s="489" t="str">
        <f t="shared" si="7"/>
        <v/>
      </c>
      <c r="AM31" s="488" t="str">
        <f>IFERROR(IF(AND(X30="Impacto",X31="Impacto"),(AM30-(+AM30*AE31)),IF(AND(X30="Probabilidad",X31="Impacto"),(AM29-(+AM29*AE31)),IF(X31="Probabilidad",AM30,""))),"")</f>
        <v/>
      </c>
      <c r="AN31" s="490" t="str">
        <f t="shared" si="8"/>
        <v/>
      </c>
      <c r="AO31" s="501"/>
      <c r="AP31" s="492"/>
      <c r="AQ31" s="492"/>
      <c r="AR31" s="493"/>
      <c r="AS31" s="493"/>
      <c r="AT31" s="492"/>
      <c r="AU31" s="492"/>
      <c r="AV31" s="493"/>
      <c r="AW31" s="493"/>
      <c r="AX31" s="492"/>
      <c r="AY31" s="492"/>
      <c r="AZ31" s="493"/>
      <c r="BA31" s="493"/>
      <c r="BB31" s="492"/>
      <c r="BC31" s="492"/>
      <c r="BD31" s="493"/>
      <c r="BE31" s="493"/>
      <c r="BF31" s="492"/>
      <c r="BG31" s="485"/>
      <c r="BH31" s="493"/>
      <c r="BI31" s="493"/>
      <c r="BJ31" s="492"/>
      <c r="BK31" s="493"/>
      <c r="BL31" s="492"/>
      <c r="BM31" s="493"/>
      <c r="BN31" s="492"/>
      <c r="BO31" s="493"/>
      <c r="BP31" s="492"/>
      <c r="BQ31" s="485"/>
      <c r="BR31" s="493"/>
      <c r="BS31" s="492"/>
      <c r="BT31" s="492"/>
      <c r="BU31" s="492"/>
      <c r="BV31" s="493"/>
      <c r="BW31" s="492"/>
      <c r="BX31" s="492"/>
      <c r="BY31" s="493"/>
      <c r="BZ31" s="492"/>
      <c r="CA31" s="485"/>
      <c r="CB31" s="492"/>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row>
    <row r="32" spans="1:106" ht="15.75" customHeight="1" x14ac:dyDescent="0.3">
      <c r="A32" s="476"/>
      <c r="B32" s="477"/>
      <c r="C32" s="477"/>
      <c r="D32" s="477"/>
      <c r="E32" s="499"/>
      <c r="F32" s="477"/>
      <c r="G32" s="477"/>
      <c r="H32" s="477"/>
      <c r="I32" s="492"/>
      <c r="J32" s="492"/>
      <c r="K32" s="477"/>
      <c r="L32" s="499"/>
      <c r="M32" s="476"/>
      <c r="N32" s="481"/>
      <c r="O32" s="482"/>
      <c r="P32" s="482"/>
      <c r="Q32" s="482">
        <f t="shared" si="12"/>
        <v>0</v>
      </c>
      <c r="R32" s="481"/>
      <c r="S32" s="482"/>
      <c r="T32" s="484"/>
      <c r="U32" s="485">
        <v>4</v>
      </c>
      <c r="V32" s="504"/>
      <c r="W32" s="485" t="str">
        <f t="shared" si="0"/>
        <v/>
      </c>
      <c r="X32" s="485" t="str">
        <f t="shared" si="0"/>
        <v/>
      </c>
      <c r="Y32" s="485"/>
      <c r="Z32" s="485"/>
      <c r="AA32" s="485"/>
      <c r="AB32" s="485"/>
      <c r="AC32" s="487"/>
      <c r="AD32" s="487"/>
      <c r="AE32" s="488" t="str">
        <f t="shared" si="4"/>
        <v/>
      </c>
      <c r="AF32" s="487"/>
      <c r="AG32" s="487"/>
      <c r="AH32" s="487"/>
      <c r="AI32" s="162" t="str">
        <f>IFERROR(IF(AND(X31="Probabilidad",X32="Probabilidad"),(AK31-(+AK31*AE32)),IF(AND(X31="Impacto",X32="Probabilidad"),(AK30-(+AK30*AE32)),IF(X32="Impacto",AK31,""))),"")</f>
        <v/>
      </c>
      <c r="AJ32" s="489" t="str">
        <f t="shared" si="5"/>
        <v/>
      </c>
      <c r="AK32" s="488" t="str">
        <f t="shared" si="6"/>
        <v/>
      </c>
      <c r="AL32" s="489" t="str">
        <f t="shared" si="7"/>
        <v/>
      </c>
      <c r="AM32" s="488" t="str">
        <f>IFERROR(IF(AND(X31="Impacto",X32="Impacto"),(AM31-(+AM31*AE32)),IF(AND(X31="Probabilidad",X32="Impacto"),(AM30-(+AM30*AE32)),IF(X32="Probabilidad",AM31,""))),"")</f>
        <v/>
      </c>
      <c r="AN32" s="490" t="str">
        <f t="shared" si="8"/>
        <v/>
      </c>
      <c r="AO32" s="501"/>
      <c r="AP32" s="492"/>
      <c r="AQ32" s="492"/>
      <c r="AR32" s="493"/>
      <c r="AS32" s="493"/>
      <c r="AT32" s="492"/>
      <c r="AU32" s="492"/>
      <c r="AV32" s="493"/>
      <c r="AW32" s="493"/>
      <c r="AX32" s="492"/>
      <c r="AY32" s="492"/>
      <c r="AZ32" s="493"/>
      <c r="BA32" s="493"/>
      <c r="BB32" s="492"/>
      <c r="BC32" s="492"/>
      <c r="BD32" s="493"/>
      <c r="BE32" s="493"/>
      <c r="BF32" s="492"/>
      <c r="BG32" s="485"/>
      <c r="BH32" s="493"/>
      <c r="BI32" s="493"/>
      <c r="BJ32" s="492"/>
      <c r="BK32" s="493"/>
      <c r="BL32" s="492"/>
      <c r="BM32" s="493"/>
      <c r="BN32" s="492"/>
      <c r="BO32" s="493"/>
      <c r="BP32" s="492"/>
      <c r="BQ32" s="485"/>
      <c r="BR32" s="493"/>
      <c r="BS32" s="492"/>
      <c r="BT32" s="492"/>
      <c r="BU32" s="492"/>
      <c r="BV32" s="493"/>
      <c r="BW32" s="492"/>
      <c r="BX32" s="492"/>
      <c r="BY32" s="493"/>
      <c r="BZ32" s="492"/>
      <c r="CA32" s="485"/>
      <c r="CB32" s="492"/>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row>
    <row r="33" spans="1:106" ht="15.75" customHeight="1" x14ac:dyDescent="0.3">
      <c r="A33" s="476"/>
      <c r="B33" s="477"/>
      <c r="C33" s="477"/>
      <c r="D33" s="477"/>
      <c r="E33" s="499"/>
      <c r="F33" s="477"/>
      <c r="G33" s="477"/>
      <c r="H33" s="477"/>
      <c r="I33" s="492"/>
      <c r="J33" s="492"/>
      <c r="K33" s="477"/>
      <c r="L33" s="499"/>
      <c r="M33" s="476"/>
      <c r="N33" s="481"/>
      <c r="O33" s="482"/>
      <c r="P33" s="482"/>
      <c r="Q33" s="482">
        <f t="shared" si="12"/>
        <v>0</v>
      </c>
      <c r="R33" s="481"/>
      <c r="S33" s="482"/>
      <c r="T33" s="484"/>
      <c r="U33" s="485">
        <v>5</v>
      </c>
      <c r="V33" s="504"/>
      <c r="W33" s="485" t="str">
        <f t="shared" si="0"/>
        <v/>
      </c>
      <c r="X33" s="485" t="str">
        <f t="shared" si="0"/>
        <v/>
      </c>
      <c r="Y33" s="485"/>
      <c r="Z33" s="485"/>
      <c r="AA33" s="485"/>
      <c r="AB33" s="485"/>
      <c r="AC33" s="487"/>
      <c r="AD33" s="487"/>
      <c r="AE33" s="488" t="str">
        <f t="shared" si="4"/>
        <v/>
      </c>
      <c r="AF33" s="487"/>
      <c r="AG33" s="487"/>
      <c r="AH33" s="487"/>
      <c r="AI33" s="162" t="str">
        <f>IFERROR(IF(AND(X32="Probabilidad",X33="Probabilidad"),(AK32-(+AK32*AE33)),IF(AND(X32="Impacto",X33="Probabilidad"),(AK31-(+AK31*AE33)),IF(X33="Impacto",AK32,""))),"")</f>
        <v/>
      </c>
      <c r="AJ33" s="489" t="str">
        <f t="shared" si="5"/>
        <v/>
      </c>
      <c r="AK33" s="488" t="str">
        <f t="shared" si="6"/>
        <v/>
      </c>
      <c r="AL33" s="489" t="str">
        <f t="shared" si="7"/>
        <v/>
      </c>
      <c r="AM33" s="488" t="str">
        <f>IFERROR(IF(AND(X32="Impacto",X33="Impacto"),(AM32-(+AM32*AE33)),IF(AND(X32="Probabilidad",X33="Impacto"),(AM31-(+AM31*AE33)),IF(X33="Probabilidad",AM32,""))),"")</f>
        <v/>
      </c>
      <c r="AN33" s="490" t="str">
        <f t="shared" si="8"/>
        <v/>
      </c>
      <c r="AO33" s="501"/>
      <c r="AP33" s="492"/>
      <c r="AQ33" s="492"/>
      <c r="AR33" s="493"/>
      <c r="AS33" s="493"/>
      <c r="AT33" s="492"/>
      <c r="AU33" s="492"/>
      <c r="AV33" s="493"/>
      <c r="AW33" s="493"/>
      <c r="AX33" s="492"/>
      <c r="AY33" s="492"/>
      <c r="AZ33" s="493"/>
      <c r="BA33" s="493"/>
      <c r="BB33" s="492"/>
      <c r="BC33" s="492"/>
      <c r="BD33" s="493"/>
      <c r="BE33" s="493"/>
      <c r="BF33" s="492"/>
      <c r="BG33" s="485"/>
      <c r="BH33" s="493"/>
      <c r="BI33" s="493"/>
      <c r="BJ33" s="492"/>
      <c r="BK33" s="493"/>
      <c r="BL33" s="492"/>
      <c r="BM33" s="493"/>
      <c r="BN33" s="492"/>
      <c r="BO33" s="493"/>
      <c r="BP33" s="492"/>
      <c r="BQ33" s="485"/>
      <c r="BR33" s="493"/>
      <c r="BS33" s="492"/>
      <c r="BT33" s="492"/>
      <c r="BU33" s="492"/>
      <c r="BV33" s="493"/>
      <c r="BW33" s="492"/>
      <c r="BX33" s="492"/>
      <c r="BY33" s="493"/>
      <c r="BZ33" s="492"/>
      <c r="CA33" s="485"/>
      <c r="CB33" s="492"/>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row>
    <row r="34" spans="1:106" ht="15.75" customHeight="1" x14ac:dyDescent="0.3">
      <c r="A34" s="476"/>
      <c r="B34" s="477"/>
      <c r="C34" s="477"/>
      <c r="D34" s="477"/>
      <c r="E34" s="499"/>
      <c r="F34" s="477"/>
      <c r="G34" s="477"/>
      <c r="H34" s="477"/>
      <c r="I34" s="492"/>
      <c r="J34" s="492"/>
      <c r="K34" s="477"/>
      <c r="L34" s="499"/>
      <c r="M34" s="476"/>
      <c r="N34" s="481"/>
      <c r="O34" s="482"/>
      <c r="P34" s="482"/>
      <c r="Q34" s="482">
        <f t="shared" si="12"/>
        <v>0</v>
      </c>
      <c r="R34" s="481"/>
      <c r="S34" s="482"/>
      <c r="T34" s="484"/>
      <c r="U34" s="485">
        <v>6</v>
      </c>
      <c r="V34" s="504"/>
      <c r="W34" s="485" t="str">
        <f t="shared" si="0"/>
        <v/>
      </c>
      <c r="X34" s="485" t="str">
        <f t="shared" si="0"/>
        <v/>
      </c>
      <c r="Y34" s="485"/>
      <c r="Z34" s="485"/>
      <c r="AA34" s="485"/>
      <c r="AB34" s="485"/>
      <c r="AC34" s="487"/>
      <c r="AD34" s="487"/>
      <c r="AE34" s="488" t="str">
        <f t="shared" si="4"/>
        <v/>
      </c>
      <c r="AF34" s="487"/>
      <c r="AG34" s="487"/>
      <c r="AH34" s="487"/>
      <c r="AI34" s="162" t="str">
        <f>IFERROR(IF(AND(X33="Probabilidad",X34="Probabilidad"),(AK33-(+AK33*AE34)),IF(AND(X33="Impacto",X34="Probabilidad"),(AK32-(+AK32*AE34)),IF(X34="Impacto",AK33,""))),"")</f>
        <v/>
      </c>
      <c r="AJ34" s="489" t="str">
        <f t="shared" si="5"/>
        <v/>
      </c>
      <c r="AK34" s="488" t="str">
        <f t="shared" si="6"/>
        <v/>
      </c>
      <c r="AL34" s="489" t="str">
        <f t="shared" si="7"/>
        <v/>
      </c>
      <c r="AM34" s="488" t="str">
        <f>IFERROR(IF(AND(X33="Impacto",X34="Impacto"),(AM33-(+AM33*AE34)),IF(AND(X33="Probabilidad",X34="Impacto"),(AM32-(+AM32*AE34)),IF(X34="Probabilidad",AM33,""))),"")</f>
        <v/>
      </c>
      <c r="AN34" s="490" t="str">
        <f t="shared" si="8"/>
        <v/>
      </c>
      <c r="AO34" s="506"/>
      <c r="AP34" s="492"/>
      <c r="AQ34" s="492"/>
      <c r="AR34" s="493"/>
      <c r="AS34" s="493"/>
      <c r="AT34" s="492"/>
      <c r="AU34" s="492"/>
      <c r="AV34" s="493"/>
      <c r="AW34" s="493"/>
      <c r="AX34" s="492"/>
      <c r="AY34" s="492"/>
      <c r="AZ34" s="493"/>
      <c r="BA34" s="493"/>
      <c r="BB34" s="492"/>
      <c r="BC34" s="492"/>
      <c r="BD34" s="493"/>
      <c r="BE34" s="493"/>
      <c r="BF34" s="492"/>
      <c r="BG34" s="485"/>
      <c r="BH34" s="493"/>
      <c r="BI34" s="493"/>
      <c r="BJ34" s="492"/>
      <c r="BK34" s="493"/>
      <c r="BL34" s="492"/>
      <c r="BM34" s="493"/>
      <c r="BN34" s="492"/>
      <c r="BO34" s="493"/>
      <c r="BP34" s="492"/>
      <c r="BQ34" s="485"/>
      <c r="BR34" s="493"/>
      <c r="BS34" s="492"/>
      <c r="BT34" s="492"/>
      <c r="BU34" s="492"/>
      <c r="BV34" s="493"/>
      <c r="BW34" s="492"/>
      <c r="BX34" s="492"/>
      <c r="BY34" s="493"/>
      <c r="BZ34" s="492"/>
      <c r="CA34" s="485"/>
      <c r="CB34" s="492"/>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row>
    <row r="35" spans="1:106" ht="15.75" customHeight="1" x14ac:dyDescent="0.3">
      <c r="A35" s="476">
        <v>6</v>
      </c>
      <c r="B35" s="477"/>
      <c r="C35" s="477"/>
      <c r="D35" s="477"/>
      <c r="E35" s="499"/>
      <c r="F35" s="477"/>
      <c r="G35" s="477"/>
      <c r="H35" s="477"/>
      <c r="I35" s="492"/>
      <c r="J35" s="492"/>
      <c r="K35" s="477"/>
      <c r="L35" s="499"/>
      <c r="M35" s="476"/>
      <c r="N35" s="481" t="str">
        <f>IF(M35&lt;=0,"",IF(M35&lt;=2,"Muy Baja",IF(M35&lt;=24,"Baja",IF(M35&lt;=500,"Media",IF(M35&lt;=5000,"Alta","Muy Alta")))))</f>
        <v/>
      </c>
      <c r="O35" s="482" t="str">
        <f>IF(N35="","",IF(N35="Muy Baja",0.2,IF(N35="Baja",0.4,IF(N35="Media",0.6,IF(N35="Alta",0.8,IF(N35="Muy Alta",1,))))))</f>
        <v/>
      </c>
      <c r="P35" s="482"/>
      <c r="Q35" s="482">
        <f>IF(NOT(ISERROR(MATCH(P35,'Tabla Impacto'!$B$221:$B$223,0))),'Tabla Impacto'!$F$223&amp;"Por favor no seleccionar los criterios de impacto(Afectación Económica o presupuestal y Pérdida Reputacional)",P35)</f>
        <v>0</v>
      </c>
      <c r="R35" s="481" t="str">
        <f>IF(OR(Q35='Tabla Impacto'!$C$11,Q35='Tabla Impacto'!$D$11),"Leve",IF(OR(Q35='Tabla Impacto'!$C$12,Q35='Tabla Impacto'!$D$12),"Menor",IF(OR(Q35='Tabla Impacto'!$C$13,Q35='Tabla Impacto'!$D$13),"Moderado",IF(OR(Q35='Tabla Impacto'!$C$14,Q35='Tabla Impacto'!$D$14),"Mayor",IF(OR(Q35='Tabla Impacto'!$C$15,Q35='Tabla Impacto'!$D$15),"Catastrófico","")))))</f>
        <v/>
      </c>
      <c r="S35" s="482" t="str">
        <f>IF(R35="","",IF(R35="Leve",0.2,IF(R35="Menor",0.4,IF(R35="Moderado",0.6,IF(R35="Mayor",0.8,IF(R35="Catastrófico",1,))))))</f>
        <v/>
      </c>
      <c r="T35" s="484"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485">
        <v>1</v>
      </c>
      <c r="V35" s="504"/>
      <c r="W35" s="485" t="str">
        <f t="shared" si="0"/>
        <v/>
      </c>
      <c r="X35" s="485" t="str">
        <f t="shared" si="0"/>
        <v/>
      </c>
      <c r="Y35" s="485"/>
      <c r="Z35" s="485"/>
      <c r="AA35" s="485"/>
      <c r="AB35" s="485"/>
      <c r="AC35" s="487"/>
      <c r="AD35" s="487"/>
      <c r="AE35" s="488" t="str">
        <f t="shared" si="4"/>
        <v/>
      </c>
      <c r="AF35" s="487"/>
      <c r="AG35" s="487"/>
      <c r="AH35" s="487"/>
      <c r="AI35" s="162" t="str">
        <f>IFERROR(IF(X35="Probabilidad",(O35-(+O35*AE35)),IF(X35="Impacto",O35,"")),"")</f>
        <v/>
      </c>
      <c r="AJ35" s="489" t="str">
        <f>IFERROR(IF(AI35="","",IF(AI35&lt;=0.2,"Muy Baja",IF(AI35&lt;=0.4,"Baja",IF(AI35&lt;=0.6,"Media",IF(AI35&lt;=0.8,"Alta","Muy Alta"))))),"")</f>
        <v/>
      </c>
      <c r="AK35" s="488" t="str">
        <f t="shared" si="6"/>
        <v/>
      </c>
      <c r="AL35" s="489" t="str">
        <f>IFERROR(IF(AM35="","",IF(AM35&lt;=0.2,"Leve",IF(AM35&lt;=0.4,"Menor",IF(AM35&lt;=0.6,"Moderado",IF(AM35&lt;=0.8,"Mayor","Catastrófico"))))),"")</f>
        <v/>
      </c>
      <c r="AM35" s="488" t="str">
        <f>IFERROR(IF(X35="Impacto",(S35-(+S35*AE35)),IF(X35="Probabilidad",S35,"")),"")</f>
        <v/>
      </c>
      <c r="AN35" s="490" t="str">
        <f t="shared" si="8"/>
        <v/>
      </c>
      <c r="AO35" s="491"/>
      <c r="AP35" s="492"/>
      <c r="AQ35" s="492"/>
      <c r="AR35" s="493"/>
      <c r="AS35" s="493"/>
      <c r="AT35" s="492"/>
      <c r="AU35" s="492"/>
      <c r="AV35" s="493"/>
      <c r="AW35" s="493"/>
      <c r="AX35" s="492"/>
      <c r="AY35" s="492"/>
      <c r="AZ35" s="493"/>
      <c r="BA35" s="493"/>
      <c r="BB35" s="492"/>
      <c r="BC35" s="492"/>
      <c r="BD35" s="493"/>
      <c r="BE35" s="493"/>
      <c r="BF35" s="492"/>
      <c r="BG35" s="485"/>
      <c r="BH35" s="493"/>
      <c r="BI35" s="493"/>
      <c r="BJ35" s="492"/>
      <c r="BK35" s="493"/>
      <c r="BL35" s="492"/>
      <c r="BM35" s="493"/>
      <c r="BN35" s="492"/>
      <c r="BO35" s="493"/>
      <c r="BP35" s="492"/>
      <c r="BQ35" s="485"/>
      <c r="BR35" s="493"/>
      <c r="BS35" s="492"/>
      <c r="BT35" s="492"/>
      <c r="BU35" s="492"/>
      <c r="BV35" s="493"/>
      <c r="BW35" s="492"/>
      <c r="BX35" s="492"/>
      <c r="BY35" s="493"/>
      <c r="BZ35" s="492"/>
      <c r="CA35" s="485"/>
      <c r="CB35" s="492"/>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row>
    <row r="36" spans="1:106" ht="15.75" customHeight="1" x14ac:dyDescent="0.3">
      <c r="A36" s="476"/>
      <c r="B36" s="477"/>
      <c r="C36" s="477"/>
      <c r="D36" s="477"/>
      <c r="E36" s="499"/>
      <c r="F36" s="477"/>
      <c r="G36" s="477"/>
      <c r="H36" s="477"/>
      <c r="I36" s="492"/>
      <c r="J36" s="492"/>
      <c r="K36" s="477"/>
      <c r="L36" s="499"/>
      <c r="M36" s="476"/>
      <c r="N36" s="481"/>
      <c r="O36" s="482"/>
      <c r="P36" s="482"/>
      <c r="Q36" s="482">
        <f t="shared" ref="Q36:Q40" si="13">IF(NOT(ISERROR(MATCH(P36,_xlfn.ANCHORARRAY(E47),0))),O49&amp;"Por favor no seleccionar los criterios de impacto",P36)</f>
        <v>0</v>
      </c>
      <c r="R36" s="481"/>
      <c r="S36" s="482"/>
      <c r="T36" s="484"/>
      <c r="U36" s="485">
        <v>2</v>
      </c>
      <c r="V36" s="504"/>
      <c r="W36" s="485" t="str">
        <f t="shared" si="0"/>
        <v/>
      </c>
      <c r="X36" s="485" t="str">
        <f t="shared" si="0"/>
        <v/>
      </c>
      <c r="Y36" s="485"/>
      <c r="Z36" s="485"/>
      <c r="AA36" s="485"/>
      <c r="AB36" s="485"/>
      <c r="AC36" s="487"/>
      <c r="AD36" s="487"/>
      <c r="AE36" s="488" t="str">
        <f t="shared" si="4"/>
        <v/>
      </c>
      <c r="AF36" s="487"/>
      <c r="AG36" s="487"/>
      <c r="AH36" s="487"/>
      <c r="AI36" s="162" t="str">
        <f>IFERROR(IF(AND(X35="Probabilidad",X36="Probabilidad"),(AK35-(+AK35*AE36)),IF(X36="Probabilidad",(O35-(+O35*AE36)),IF(X36="Impacto",AK35,""))),"")</f>
        <v/>
      </c>
      <c r="AJ36" s="489" t="str">
        <f t="shared" si="5"/>
        <v/>
      </c>
      <c r="AK36" s="488" t="str">
        <f t="shared" si="6"/>
        <v/>
      </c>
      <c r="AL36" s="489" t="str">
        <f t="shared" si="7"/>
        <v/>
      </c>
      <c r="AM36" s="488" t="str">
        <f>IFERROR(IF(AND(X35="Impacto",X36="Impacto"),(AM29-(+AM29*AE36)),IF(X36="Impacto",($S$35-(+$S$35*AE36)),IF(X36="Probabilidad",AM29,""))),"")</f>
        <v/>
      </c>
      <c r="AN36" s="490" t="str">
        <f t="shared" si="8"/>
        <v/>
      </c>
      <c r="AO36" s="501"/>
      <c r="AP36" s="492"/>
      <c r="AQ36" s="492"/>
      <c r="AR36" s="493"/>
      <c r="AS36" s="493"/>
      <c r="AT36" s="492"/>
      <c r="AU36" s="492"/>
      <c r="AV36" s="493"/>
      <c r="AW36" s="493"/>
      <c r="AX36" s="492"/>
      <c r="AY36" s="492"/>
      <c r="AZ36" s="493"/>
      <c r="BA36" s="493"/>
      <c r="BB36" s="492"/>
      <c r="BC36" s="492"/>
      <c r="BD36" s="493"/>
      <c r="BE36" s="493"/>
      <c r="BF36" s="492"/>
      <c r="BG36" s="485"/>
      <c r="BH36" s="493"/>
      <c r="BI36" s="493"/>
      <c r="BJ36" s="492"/>
      <c r="BK36" s="493"/>
      <c r="BL36" s="492"/>
      <c r="BM36" s="493"/>
      <c r="BN36" s="492"/>
      <c r="BO36" s="493"/>
      <c r="BP36" s="492"/>
      <c r="BQ36" s="485"/>
      <c r="BR36" s="493"/>
      <c r="BS36" s="492"/>
      <c r="BT36" s="492"/>
      <c r="BU36" s="492"/>
      <c r="BV36" s="493"/>
      <c r="BW36" s="492"/>
      <c r="BX36" s="492"/>
      <c r="BY36" s="493"/>
      <c r="BZ36" s="492"/>
      <c r="CA36" s="485"/>
      <c r="CB36" s="492"/>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row>
    <row r="37" spans="1:106" ht="15.75" customHeight="1" x14ac:dyDescent="0.3">
      <c r="A37" s="476"/>
      <c r="B37" s="477"/>
      <c r="C37" s="477"/>
      <c r="D37" s="477"/>
      <c r="E37" s="499"/>
      <c r="F37" s="477"/>
      <c r="G37" s="477"/>
      <c r="H37" s="477"/>
      <c r="I37" s="492"/>
      <c r="J37" s="492"/>
      <c r="K37" s="477"/>
      <c r="L37" s="499"/>
      <c r="M37" s="476"/>
      <c r="N37" s="481"/>
      <c r="O37" s="482"/>
      <c r="P37" s="482"/>
      <c r="Q37" s="482">
        <f t="shared" si="13"/>
        <v>0</v>
      </c>
      <c r="R37" s="481"/>
      <c r="S37" s="482"/>
      <c r="T37" s="484"/>
      <c r="U37" s="485">
        <v>3</v>
      </c>
      <c r="V37" s="556"/>
      <c r="W37" s="485" t="str">
        <f t="shared" ref="W37:X64" si="14">IF(OR(AB37="Preventivo",AB37="Detectivo"),"Probabilidad",IF(AB37="Correctivo","Impacto",""))</f>
        <v/>
      </c>
      <c r="X37" s="485" t="str">
        <f t="shared" si="14"/>
        <v/>
      </c>
      <c r="Y37" s="485"/>
      <c r="Z37" s="485"/>
      <c r="AA37" s="485"/>
      <c r="AB37" s="485"/>
      <c r="AC37" s="487"/>
      <c r="AD37" s="487"/>
      <c r="AE37" s="488" t="str">
        <f t="shared" si="4"/>
        <v/>
      </c>
      <c r="AF37" s="487"/>
      <c r="AG37" s="487"/>
      <c r="AH37" s="487"/>
      <c r="AI37" s="162" t="str">
        <f>IFERROR(IF(AND(X36="Probabilidad",X37="Probabilidad"),(AK36-(+AK36*AE37)),IF(AND(X36="Impacto",X37="Probabilidad"),(AK35-(+AK35*AE37)),IF(X37="Impacto",AK36,""))),"")</f>
        <v/>
      </c>
      <c r="AJ37" s="489" t="str">
        <f t="shared" si="5"/>
        <v/>
      </c>
      <c r="AK37" s="488" t="str">
        <f t="shared" ref="AK37:AK64" si="15">+AI37</f>
        <v/>
      </c>
      <c r="AL37" s="489" t="str">
        <f t="shared" si="7"/>
        <v/>
      </c>
      <c r="AM37" s="488" t="str">
        <f>IFERROR(IF(AND(X36="Impacto",X37="Impacto"),(AM36-(+AM36*AE37)),IF(AND(X36="Probabilidad",X37="Impacto"),(AM35-(+AM35*AE37)),IF(X37="Probabilidad",AM36,""))),"")</f>
        <v/>
      </c>
      <c r="AN37" s="490"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501"/>
      <c r="AP37" s="492"/>
      <c r="AQ37" s="492"/>
      <c r="AR37" s="493"/>
      <c r="AS37" s="493"/>
      <c r="AT37" s="492"/>
      <c r="AU37" s="492"/>
      <c r="AV37" s="493"/>
      <c r="AW37" s="493"/>
      <c r="AX37" s="492"/>
      <c r="AY37" s="492"/>
      <c r="AZ37" s="493"/>
      <c r="BA37" s="493"/>
      <c r="BB37" s="492"/>
      <c r="BC37" s="492"/>
      <c r="BD37" s="493"/>
      <c r="BE37" s="493"/>
      <c r="BF37" s="492"/>
      <c r="BG37" s="485"/>
      <c r="BH37" s="493"/>
      <c r="BI37" s="493"/>
      <c r="BJ37" s="492"/>
      <c r="BK37" s="493"/>
      <c r="BL37" s="492"/>
      <c r="BM37" s="493"/>
      <c r="BN37" s="492"/>
      <c r="BO37" s="493"/>
      <c r="BP37" s="492"/>
      <c r="BQ37" s="485"/>
      <c r="BR37" s="493"/>
      <c r="BS37" s="492"/>
      <c r="BT37" s="492"/>
      <c r="BU37" s="492"/>
      <c r="BV37" s="493"/>
      <c r="BW37" s="492"/>
      <c r="BX37" s="492"/>
      <c r="BY37" s="493"/>
      <c r="BZ37" s="492"/>
      <c r="CA37" s="485"/>
      <c r="CB37" s="492"/>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row>
    <row r="38" spans="1:106" ht="15.75" customHeight="1" x14ac:dyDescent="0.3">
      <c r="A38" s="476"/>
      <c r="B38" s="477"/>
      <c r="C38" s="477"/>
      <c r="D38" s="477"/>
      <c r="E38" s="499"/>
      <c r="F38" s="477"/>
      <c r="G38" s="477"/>
      <c r="H38" s="477"/>
      <c r="I38" s="492"/>
      <c r="J38" s="492"/>
      <c r="K38" s="477"/>
      <c r="L38" s="499"/>
      <c r="M38" s="476"/>
      <c r="N38" s="481"/>
      <c r="O38" s="482"/>
      <c r="P38" s="482"/>
      <c r="Q38" s="482">
        <f t="shared" si="13"/>
        <v>0</v>
      </c>
      <c r="R38" s="481"/>
      <c r="S38" s="482"/>
      <c r="T38" s="484"/>
      <c r="U38" s="485">
        <v>4</v>
      </c>
      <c r="V38" s="504"/>
      <c r="W38" s="485" t="str">
        <f t="shared" si="14"/>
        <v/>
      </c>
      <c r="X38" s="485" t="str">
        <f t="shared" si="14"/>
        <v/>
      </c>
      <c r="Y38" s="485"/>
      <c r="Z38" s="485"/>
      <c r="AA38" s="485"/>
      <c r="AB38" s="485"/>
      <c r="AC38" s="487"/>
      <c r="AD38" s="487"/>
      <c r="AE38" s="488" t="str">
        <f t="shared" si="4"/>
        <v/>
      </c>
      <c r="AF38" s="487"/>
      <c r="AG38" s="487"/>
      <c r="AH38" s="487"/>
      <c r="AI38" s="162" t="str">
        <f>IFERROR(IF(AND(X37="Probabilidad",X38="Probabilidad"),(AK37-(+AK37*AE38)),IF(AND(X37="Impacto",X38="Probabilidad"),(AK36-(+AK36*AE38)),IF(X38="Impacto",AK37,""))),"")</f>
        <v/>
      </c>
      <c r="AJ38" s="489" t="str">
        <f t="shared" si="5"/>
        <v/>
      </c>
      <c r="AK38" s="488" t="str">
        <f t="shared" si="15"/>
        <v/>
      </c>
      <c r="AL38" s="489" t="str">
        <f t="shared" si="7"/>
        <v/>
      </c>
      <c r="AM38" s="488" t="str">
        <f>IFERROR(IF(AND(X37="Impacto",X38="Impacto"),(AM37-(+AM37*AE38)),IF(AND(X37="Probabilidad",X38="Impacto"),(AM36-(+AM36*AE38)),IF(X38="Probabilidad",AM37,""))),"")</f>
        <v/>
      </c>
      <c r="AN38" s="490" t="str">
        <f t="shared" si="16"/>
        <v/>
      </c>
      <c r="AO38" s="501"/>
      <c r="AP38" s="492"/>
      <c r="AQ38" s="492"/>
      <c r="AR38" s="493"/>
      <c r="AS38" s="493"/>
      <c r="AT38" s="492"/>
      <c r="AU38" s="492"/>
      <c r="AV38" s="493"/>
      <c r="AW38" s="493"/>
      <c r="AX38" s="492"/>
      <c r="AY38" s="492"/>
      <c r="AZ38" s="493"/>
      <c r="BA38" s="493"/>
      <c r="BB38" s="492"/>
      <c r="BC38" s="492"/>
      <c r="BD38" s="493"/>
      <c r="BE38" s="493"/>
      <c r="BF38" s="492"/>
      <c r="BG38" s="485"/>
      <c r="BH38" s="493"/>
      <c r="BI38" s="493"/>
      <c r="BJ38" s="492"/>
      <c r="BK38" s="493"/>
      <c r="BL38" s="492"/>
      <c r="BM38" s="493"/>
      <c r="BN38" s="492"/>
      <c r="BO38" s="493"/>
      <c r="BP38" s="492"/>
      <c r="BQ38" s="485"/>
      <c r="BR38" s="493"/>
      <c r="BS38" s="492"/>
      <c r="BT38" s="492"/>
      <c r="BU38" s="492"/>
      <c r="BV38" s="493"/>
      <c r="BW38" s="492"/>
      <c r="BX38" s="492"/>
      <c r="BY38" s="493"/>
      <c r="BZ38" s="492"/>
      <c r="CA38" s="485"/>
      <c r="CB38" s="492"/>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row>
    <row r="39" spans="1:106" ht="15.75" customHeight="1" x14ac:dyDescent="0.3">
      <c r="A39" s="476"/>
      <c r="B39" s="477"/>
      <c r="C39" s="477"/>
      <c r="D39" s="477"/>
      <c r="E39" s="499"/>
      <c r="F39" s="477"/>
      <c r="G39" s="477"/>
      <c r="H39" s="477"/>
      <c r="I39" s="492"/>
      <c r="J39" s="492"/>
      <c r="K39" s="477"/>
      <c r="L39" s="499"/>
      <c r="M39" s="476"/>
      <c r="N39" s="481"/>
      <c r="O39" s="482"/>
      <c r="P39" s="482"/>
      <c r="Q39" s="482">
        <f t="shared" si="13"/>
        <v>0</v>
      </c>
      <c r="R39" s="481"/>
      <c r="S39" s="482"/>
      <c r="T39" s="484"/>
      <c r="U39" s="485">
        <v>5</v>
      </c>
      <c r="V39" s="504"/>
      <c r="W39" s="485" t="str">
        <f t="shared" si="14"/>
        <v/>
      </c>
      <c r="X39" s="485" t="str">
        <f t="shared" si="14"/>
        <v/>
      </c>
      <c r="Y39" s="485"/>
      <c r="Z39" s="485"/>
      <c r="AA39" s="485"/>
      <c r="AB39" s="485"/>
      <c r="AC39" s="487"/>
      <c r="AD39" s="487"/>
      <c r="AE39" s="488" t="str">
        <f t="shared" si="4"/>
        <v/>
      </c>
      <c r="AF39" s="487"/>
      <c r="AG39" s="487"/>
      <c r="AH39" s="487"/>
      <c r="AI39" s="162" t="str">
        <f>IFERROR(IF(AND(X38="Probabilidad",X39="Probabilidad"),(AK38-(+AK38*AE39)),IF(AND(X38="Impacto",X39="Probabilidad"),(AK37-(+AK37*AE39)),IF(X39="Impacto",AK38,""))),"")</f>
        <v/>
      </c>
      <c r="AJ39" s="489" t="str">
        <f t="shared" si="5"/>
        <v/>
      </c>
      <c r="AK39" s="488" t="str">
        <f t="shared" si="15"/>
        <v/>
      </c>
      <c r="AL39" s="489" t="str">
        <f t="shared" si="7"/>
        <v/>
      </c>
      <c r="AM39" s="488" t="str">
        <f>IFERROR(IF(AND(X38="Impacto",X39="Impacto"),(AM38-(+AM38*AE39)),IF(AND(X38="Probabilidad",X39="Impacto"),(AM37-(+AM37*AE39)),IF(X39="Probabilidad",AM38,""))),"")</f>
        <v/>
      </c>
      <c r="AN39" s="490" t="str">
        <f t="shared" si="16"/>
        <v/>
      </c>
      <c r="AO39" s="501"/>
      <c r="AP39" s="492"/>
      <c r="AQ39" s="492"/>
      <c r="AR39" s="493"/>
      <c r="AS39" s="493"/>
      <c r="AT39" s="492"/>
      <c r="AU39" s="492"/>
      <c r="AV39" s="493"/>
      <c r="AW39" s="493"/>
      <c r="AX39" s="492"/>
      <c r="AY39" s="492"/>
      <c r="AZ39" s="493"/>
      <c r="BA39" s="493"/>
      <c r="BB39" s="492"/>
      <c r="BC39" s="492"/>
      <c r="BD39" s="493"/>
      <c r="BE39" s="493"/>
      <c r="BF39" s="492"/>
      <c r="BG39" s="485"/>
      <c r="BH39" s="493"/>
      <c r="BI39" s="493"/>
      <c r="BJ39" s="492"/>
      <c r="BK39" s="493"/>
      <c r="BL39" s="492"/>
      <c r="BM39" s="493"/>
      <c r="BN39" s="492"/>
      <c r="BO39" s="493"/>
      <c r="BP39" s="492"/>
      <c r="BQ39" s="485"/>
      <c r="BR39" s="493"/>
      <c r="BS39" s="492"/>
      <c r="BT39" s="492"/>
      <c r="BU39" s="492"/>
      <c r="BV39" s="493"/>
      <c r="BW39" s="492"/>
      <c r="BX39" s="492"/>
      <c r="BY39" s="493"/>
      <c r="BZ39" s="492"/>
      <c r="CA39" s="485"/>
      <c r="CB39" s="492"/>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row>
    <row r="40" spans="1:106" ht="15.75" customHeight="1" x14ac:dyDescent="0.3">
      <c r="A40" s="476"/>
      <c r="B40" s="477"/>
      <c r="C40" s="477"/>
      <c r="D40" s="477"/>
      <c r="E40" s="499"/>
      <c r="F40" s="477"/>
      <c r="G40" s="477"/>
      <c r="H40" s="477"/>
      <c r="I40" s="492"/>
      <c r="J40" s="492"/>
      <c r="K40" s="477"/>
      <c r="L40" s="499"/>
      <c r="M40" s="476"/>
      <c r="N40" s="481"/>
      <c r="O40" s="482"/>
      <c r="P40" s="482"/>
      <c r="Q40" s="482">
        <f t="shared" si="13"/>
        <v>0</v>
      </c>
      <c r="R40" s="481"/>
      <c r="S40" s="482"/>
      <c r="T40" s="484"/>
      <c r="U40" s="485">
        <v>6</v>
      </c>
      <c r="V40" s="504"/>
      <c r="W40" s="485" t="str">
        <f t="shared" si="14"/>
        <v/>
      </c>
      <c r="X40" s="485" t="str">
        <f t="shared" si="14"/>
        <v/>
      </c>
      <c r="Y40" s="485"/>
      <c r="Z40" s="485"/>
      <c r="AA40" s="485"/>
      <c r="AB40" s="485"/>
      <c r="AC40" s="487"/>
      <c r="AD40" s="487"/>
      <c r="AE40" s="488" t="str">
        <f t="shared" si="4"/>
        <v/>
      </c>
      <c r="AF40" s="487"/>
      <c r="AG40" s="487"/>
      <c r="AH40" s="487"/>
      <c r="AI40" s="162" t="str">
        <f>IFERROR(IF(AND(X39="Probabilidad",X40="Probabilidad"),(AK39-(+AK39*AE40)),IF(AND(X39="Impacto",X40="Probabilidad"),(AK38-(+AK38*AE40)),IF(X40="Impacto",AK39,""))),"")</f>
        <v/>
      </c>
      <c r="AJ40" s="489" t="str">
        <f t="shared" si="5"/>
        <v/>
      </c>
      <c r="AK40" s="488" t="str">
        <f t="shared" si="15"/>
        <v/>
      </c>
      <c r="AL40" s="489" t="str">
        <f>IFERROR(IF(AM40="","",IF(AM40&lt;=0.2,"Leve",IF(AM40&lt;=0.4,"Menor",IF(AM40&lt;=0.6,"Moderado",IF(AM40&lt;=0.8,"Mayor","Catastrófico"))))),"")</f>
        <v/>
      </c>
      <c r="AM40" s="488" t="str">
        <f>IFERROR(IF(AND(X39="Impacto",X40="Impacto"),(AM39-(+AM39*AE40)),IF(AND(X39="Probabilidad",X40="Impacto"),(AM38-(+AM38*AE40)),IF(X40="Probabilidad",AM39,""))),"")</f>
        <v/>
      </c>
      <c r="AN40" s="490" t="str">
        <f t="shared" si="16"/>
        <v/>
      </c>
      <c r="AO40" s="506"/>
      <c r="AP40" s="492"/>
      <c r="AQ40" s="492"/>
      <c r="AR40" s="493"/>
      <c r="AS40" s="493"/>
      <c r="AT40" s="492"/>
      <c r="AU40" s="492"/>
      <c r="AV40" s="493"/>
      <c r="AW40" s="493"/>
      <c r="AX40" s="492"/>
      <c r="AY40" s="492"/>
      <c r="AZ40" s="493"/>
      <c r="BA40" s="493"/>
      <c r="BB40" s="492"/>
      <c r="BC40" s="492"/>
      <c r="BD40" s="493"/>
      <c r="BE40" s="493"/>
      <c r="BF40" s="492"/>
      <c r="BG40" s="485"/>
      <c r="BH40" s="493"/>
      <c r="BI40" s="493"/>
      <c r="BJ40" s="492"/>
      <c r="BK40" s="493"/>
      <c r="BL40" s="492"/>
      <c r="BM40" s="493"/>
      <c r="BN40" s="492"/>
      <c r="BO40" s="493"/>
      <c r="BP40" s="492"/>
      <c r="BQ40" s="485"/>
      <c r="BR40" s="493"/>
      <c r="BS40" s="492"/>
      <c r="BT40" s="492"/>
      <c r="BU40" s="492"/>
      <c r="BV40" s="493"/>
      <c r="BW40" s="492"/>
      <c r="BX40" s="492"/>
      <c r="BY40" s="493"/>
      <c r="BZ40" s="492"/>
      <c r="CA40" s="485"/>
      <c r="CB40" s="492"/>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row>
    <row r="41" spans="1:106" ht="15.75" customHeight="1" x14ac:dyDescent="0.3">
      <c r="A41" s="476">
        <v>7</v>
      </c>
      <c r="B41" s="477"/>
      <c r="C41" s="477"/>
      <c r="D41" s="477"/>
      <c r="E41" s="499"/>
      <c r="F41" s="477"/>
      <c r="G41" s="477"/>
      <c r="H41" s="477"/>
      <c r="I41" s="492"/>
      <c r="J41" s="492"/>
      <c r="K41" s="477"/>
      <c r="L41" s="499"/>
      <c r="M41" s="476"/>
      <c r="N41" s="481" t="str">
        <f>IF(M41&lt;=0,"",IF(M41&lt;=2,"Muy Baja",IF(M41&lt;=24,"Baja",IF(M41&lt;=500,"Media",IF(M41&lt;=5000,"Alta","Muy Alta")))))</f>
        <v/>
      </c>
      <c r="O41" s="482" t="str">
        <f>IF(N41="","",IF(N41="Muy Baja",0.2,IF(N41="Baja",0.4,IF(N41="Media",0.6,IF(N41="Alta",0.8,IF(N41="Muy Alta",1,))))))</f>
        <v/>
      </c>
      <c r="P41" s="482"/>
      <c r="Q41" s="482">
        <f>IF(NOT(ISERROR(MATCH(P41,'Tabla Impacto'!$B$221:$B$223,0))),'Tabla Impacto'!$F$223&amp;"Por favor no seleccionar los criterios de impacto(Afectación Económica o presupuestal y Pérdida Reputacional)",P41)</f>
        <v>0</v>
      </c>
      <c r="R41" s="481" t="str">
        <f>IF(OR(Q41='Tabla Impacto'!$C$11,Q41='Tabla Impacto'!$D$11),"Leve",IF(OR(Q41='Tabla Impacto'!$C$12,Q41='Tabla Impacto'!$D$12),"Menor",IF(OR(Q41='Tabla Impacto'!$C$13,Q41='Tabla Impacto'!$D$13),"Moderado",IF(OR(Q41='Tabla Impacto'!$C$14,Q41='Tabla Impacto'!$D$14),"Mayor",IF(OR(Q41='Tabla Impacto'!$C$15,Q41='Tabla Impacto'!$D$15),"Catastrófico","")))))</f>
        <v/>
      </c>
      <c r="S41" s="482" t="str">
        <f>IF(R41="","",IF(R41="Leve",0.2,IF(R41="Menor",0.4,IF(R41="Moderado",0.6,IF(R41="Mayor",0.8,IF(R41="Catastrófico",1,))))))</f>
        <v/>
      </c>
      <c r="T41" s="484"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485">
        <v>1</v>
      </c>
      <c r="V41" s="504"/>
      <c r="W41" s="485" t="str">
        <f t="shared" si="14"/>
        <v/>
      </c>
      <c r="X41" s="485" t="str">
        <f t="shared" si="14"/>
        <v/>
      </c>
      <c r="Y41" s="485"/>
      <c r="Z41" s="485"/>
      <c r="AA41" s="485"/>
      <c r="AB41" s="485"/>
      <c r="AC41" s="487"/>
      <c r="AD41" s="487"/>
      <c r="AE41" s="488" t="str">
        <f t="shared" si="4"/>
        <v/>
      </c>
      <c r="AF41" s="487"/>
      <c r="AG41" s="487"/>
      <c r="AH41" s="487"/>
      <c r="AI41" s="162" t="str">
        <f>IFERROR(IF(X41="Probabilidad",(O41-(+O41*AE41)),IF(X41="Impacto",O41,"")),"")</f>
        <v/>
      </c>
      <c r="AJ41" s="489" t="str">
        <f>IFERROR(IF(AI41="","",IF(AI41&lt;=0.2,"Muy Baja",IF(AI41&lt;=0.4,"Baja",IF(AI41&lt;=0.6,"Media",IF(AI41&lt;=0.8,"Alta","Muy Alta"))))),"")</f>
        <v/>
      </c>
      <c r="AK41" s="488" t="str">
        <f t="shared" si="15"/>
        <v/>
      </c>
      <c r="AL41" s="489" t="str">
        <f>IFERROR(IF(AM41="","",IF(AM41&lt;=0.2,"Leve",IF(AM41&lt;=0.4,"Menor",IF(AM41&lt;=0.6,"Moderado",IF(AM41&lt;=0.8,"Mayor","Catastrófico"))))),"")</f>
        <v/>
      </c>
      <c r="AM41" s="488" t="str">
        <f>IFERROR(IF(X41="Impacto",(S41-(+S41*AE41)),IF(X41="Probabilidad",S41,"")),"")</f>
        <v/>
      </c>
      <c r="AN41" s="490" t="str">
        <f t="shared" si="16"/>
        <v/>
      </c>
      <c r="AO41" s="491"/>
      <c r="AP41" s="492"/>
      <c r="AQ41" s="492"/>
      <c r="AR41" s="493"/>
      <c r="AS41" s="493"/>
      <c r="AT41" s="492"/>
      <c r="AU41" s="492"/>
      <c r="AV41" s="493"/>
      <c r="AW41" s="493"/>
      <c r="AX41" s="492"/>
      <c r="AY41" s="492"/>
      <c r="AZ41" s="493"/>
      <c r="BA41" s="493"/>
      <c r="BB41" s="492"/>
      <c r="BC41" s="492"/>
      <c r="BD41" s="493"/>
      <c r="BE41" s="493"/>
      <c r="BF41" s="492"/>
      <c r="BG41" s="485"/>
      <c r="BH41" s="493"/>
      <c r="BI41" s="493"/>
      <c r="BJ41" s="492"/>
      <c r="BK41" s="493"/>
      <c r="BL41" s="492"/>
      <c r="BM41" s="493"/>
      <c r="BN41" s="492"/>
      <c r="BO41" s="493"/>
      <c r="BP41" s="492"/>
      <c r="BQ41" s="485"/>
      <c r="BR41" s="493"/>
      <c r="BS41" s="492"/>
      <c r="BT41" s="492"/>
      <c r="BU41" s="492"/>
      <c r="BV41" s="493"/>
      <c r="BW41" s="492"/>
      <c r="BX41" s="492"/>
      <c r="BY41" s="493"/>
      <c r="BZ41" s="492"/>
      <c r="CA41" s="485"/>
      <c r="CB41" s="492"/>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row>
    <row r="42" spans="1:106" ht="15.75" customHeight="1" x14ac:dyDescent="0.3">
      <c r="A42" s="476"/>
      <c r="B42" s="477"/>
      <c r="C42" s="477"/>
      <c r="D42" s="477"/>
      <c r="E42" s="499"/>
      <c r="F42" s="477"/>
      <c r="G42" s="477"/>
      <c r="H42" s="477"/>
      <c r="I42" s="492"/>
      <c r="J42" s="492"/>
      <c r="K42" s="477"/>
      <c r="L42" s="499"/>
      <c r="M42" s="476"/>
      <c r="N42" s="481"/>
      <c r="O42" s="482"/>
      <c r="P42" s="482"/>
      <c r="Q42" s="482">
        <f t="shared" ref="Q42:Q46" si="17">IF(NOT(ISERROR(MATCH(P42,_xlfn.ANCHORARRAY(E53),0))),O55&amp;"Por favor no seleccionar los criterios de impacto",P42)</f>
        <v>0</v>
      </c>
      <c r="R42" s="481"/>
      <c r="S42" s="482"/>
      <c r="T42" s="484"/>
      <c r="U42" s="485">
        <v>2</v>
      </c>
      <c r="V42" s="504"/>
      <c r="W42" s="485" t="str">
        <f t="shared" si="14"/>
        <v/>
      </c>
      <c r="X42" s="485" t="str">
        <f t="shared" si="14"/>
        <v/>
      </c>
      <c r="Y42" s="485"/>
      <c r="Z42" s="485"/>
      <c r="AA42" s="485"/>
      <c r="AB42" s="485"/>
      <c r="AC42" s="487"/>
      <c r="AD42" s="487"/>
      <c r="AE42" s="488" t="str">
        <f t="shared" si="4"/>
        <v/>
      </c>
      <c r="AF42" s="487"/>
      <c r="AG42" s="487"/>
      <c r="AH42" s="487"/>
      <c r="AI42" s="162" t="str">
        <f>IFERROR(IF(AND(X41="Probabilidad",X42="Probabilidad"),(AK41-(+AK41*AE42)),IF(X42="Probabilidad",(O41-(+O41*AE42)),IF(X42="Impacto",AK41,""))),"")</f>
        <v/>
      </c>
      <c r="AJ42" s="489" t="str">
        <f t="shared" si="5"/>
        <v/>
      </c>
      <c r="AK42" s="488" t="str">
        <f t="shared" si="15"/>
        <v/>
      </c>
      <c r="AL42" s="489" t="str">
        <f t="shared" si="7"/>
        <v/>
      </c>
      <c r="AM42" s="488" t="str">
        <f>IFERROR(IF(AND(X41="Impacto",X42="Impacto"),(AM35-(+AM35*AE42)),IF(X42="Impacto",($S$41-(+$S$41*AE42)),IF(X42="Probabilidad",AM35,""))),"")</f>
        <v/>
      </c>
      <c r="AN42" s="490" t="str">
        <f t="shared" si="16"/>
        <v/>
      </c>
      <c r="AO42" s="501"/>
      <c r="AP42" s="492"/>
      <c r="AQ42" s="492"/>
      <c r="AR42" s="493"/>
      <c r="AS42" s="493"/>
      <c r="AT42" s="492"/>
      <c r="AU42" s="492"/>
      <c r="AV42" s="493"/>
      <c r="AW42" s="493"/>
      <c r="AX42" s="492"/>
      <c r="AY42" s="492"/>
      <c r="AZ42" s="493"/>
      <c r="BA42" s="493"/>
      <c r="BB42" s="492"/>
      <c r="BC42" s="492"/>
      <c r="BD42" s="493"/>
      <c r="BE42" s="493"/>
      <c r="BF42" s="492"/>
      <c r="BG42" s="485"/>
      <c r="BH42" s="493"/>
      <c r="BI42" s="493"/>
      <c r="BJ42" s="492"/>
      <c r="BK42" s="493"/>
      <c r="BL42" s="492"/>
      <c r="BM42" s="493"/>
      <c r="BN42" s="492"/>
      <c r="BO42" s="493"/>
      <c r="BP42" s="492"/>
      <c r="BQ42" s="485"/>
      <c r="BR42" s="493"/>
      <c r="BS42" s="492"/>
      <c r="BT42" s="492"/>
      <c r="BU42" s="492"/>
      <c r="BV42" s="493"/>
      <c r="BW42" s="492"/>
      <c r="BX42" s="492"/>
      <c r="BY42" s="493"/>
      <c r="BZ42" s="492"/>
      <c r="CA42" s="485"/>
      <c r="CB42" s="492"/>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row>
    <row r="43" spans="1:106" ht="15.75" customHeight="1" x14ac:dyDescent="0.3">
      <c r="A43" s="476"/>
      <c r="B43" s="477"/>
      <c r="C43" s="477"/>
      <c r="D43" s="477"/>
      <c r="E43" s="499"/>
      <c r="F43" s="477"/>
      <c r="G43" s="477"/>
      <c r="H43" s="477"/>
      <c r="I43" s="492"/>
      <c r="J43" s="492"/>
      <c r="K43" s="477"/>
      <c r="L43" s="499"/>
      <c r="M43" s="476"/>
      <c r="N43" s="481"/>
      <c r="O43" s="482"/>
      <c r="P43" s="482"/>
      <c r="Q43" s="482">
        <f t="shared" si="17"/>
        <v>0</v>
      </c>
      <c r="R43" s="481"/>
      <c r="S43" s="482"/>
      <c r="T43" s="484"/>
      <c r="U43" s="485">
        <v>3</v>
      </c>
      <c r="V43" s="556"/>
      <c r="W43" s="485" t="str">
        <f t="shared" si="14"/>
        <v/>
      </c>
      <c r="X43" s="485" t="str">
        <f t="shared" si="14"/>
        <v/>
      </c>
      <c r="Y43" s="485"/>
      <c r="Z43" s="485"/>
      <c r="AA43" s="485"/>
      <c r="AB43" s="485"/>
      <c r="AC43" s="487"/>
      <c r="AD43" s="487"/>
      <c r="AE43" s="488" t="str">
        <f t="shared" si="4"/>
        <v/>
      </c>
      <c r="AF43" s="487"/>
      <c r="AG43" s="487"/>
      <c r="AH43" s="487"/>
      <c r="AI43" s="162" t="str">
        <f>IFERROR(IF(AND(X42="Probabilidad",X43="Probabilidad"),(AK42-(+AK42*AE43)),IF(AND(X42="Impacto",X43="Probabilidad"),(AK41-(+AK41*AE43)),IF(X43="Impacto",AK42,""))),"")</f>
        <v/>
      </c>
      <c r="AJ43" s="489" t="str">
        <f t="shared" si="5"/>
        <v/>
      </c>
      <c r="AK43" s="488" t="str">
        <f t="shared" si="15"/>
        <v/>
      </c>
      <c r="AL43" s="489" t="str">
        <f t="shared" si="7"/>
        <v/>
      </c>
      <c r="AM43" s="488" t="str">
        <f>IFERROR(IF(AND(X42="Impacto",X43="Impacto"),(AM42-(+AM42*AE43)),IF(AND(X42="Probabilidad",X43="Impacto"),(AM41-(+AM41*AE43)),IF(X43="Probabilidad",AM42,""))),"")</f>
        <v/>
      </c>
      <c r="AN43" s="490" t="str">
        <f t="shared" si="16"/>
        <v/>
      </c>
      <c r="AO43" s="501"/>
      <c r="AP43" s="492"/>
      <c r="AQ43" s="492"/>
      <c r="AR43" s="493"/>
      <c r="AS43" s="493"/>
      <c r="AT43" s="492"/>
      <c r="AU43" s="492"/>
      <c r="AV43" s="493"/>
      <c r="AW43" s="493"/>
      <c r="AX43" s="492"/>
      <c r="AY43" s="492"/>
      <c r="AZ43" s="493"/>
      <c r="BA43" s="493"/>
      <c r="BB43" s="492"/>
      <c r="BC43" s="492"/>
      <c r="BD43" s="493"/>
      <c r="BE43" s="493"/>
      <c r="BF43" s="492"/>
      <c r="BG43" s="485"/>
      <c r="BH43" s="493"/>
      <c r="BI43" s="493"/>
      <c r="BJ43" s="492"/>
      <c r="BK43" s="493"/>
      <c r="BL43" s="492"/>
      <c r="BM43" s="493"/>
      <c r="BN43" s="492"/>
      <c r="BO43" s="493"/>
      <c r="BP43" s="492"/>
      <c r="BQ43" s="485"/>
      <c r="BR43" s="493"/>
      <c r="BS43" s="492"/>
      <c r="BT43" s="492"/>
      <c r="BU43" s="492"/>
      <c r="BV43" s="493"/>
      <c r="BW43" s="492"/>
      <c r="BX43" s="492"/>
      <c r="BY43" s="493"/>
      <c r="BZ43" s="492"/>
      <c r="CA43" s="485"/>
      <c r="CB43" s="492"/>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row>
    <row r="44" spans="1:106" ht="15.75" customHeight="1" x14ac:dyDescent="0.3">
      <c r="A44" s="476"/>
      <c r="B44" s="477"/>
      <c r="C44" s="477"/>
      <c r="D44" s="477"/>
      <c r="E44" s="499"/>
      <c r="F44" s="477"/>
      <c r="G44" s="477"/>
      <c r="H44" s="477"/>
      <c r="I44" s="492"/>
      <c r="J44" s="492"/>
      <c r="K44" s="477"/>
      <c r="L44" s="499"/>
      <c r="M44" s="476"/>
      <c r="N44" s="481"/>
      <c r="O44" s="482"/>
      <c r="P44" s="482"/>
      <c r="Q44" s="482">
        <f t="shared" si="17"/>
        <v>0</v>
      </c>
      <c r="R44" s="481"/>
      <c r="S44" s="482"/>
      <c r="T44" s="484"/>
      <c r="U44" s="485">
        <v>4</v>
      </c>
      <c r="V44" s="504"/>
      <c r="W44" s="485" t="str">
        <f t="shared" si="14"/>
        <v/>
      </c>
      <c r="X44" s="485" t="str">
        <f t="shared" si="14"/>
        <v/>
      </c>
      <c r="Y44" s="485"/>
      <c r="Z44" s="485"/>
      <c r="AA44" s="485"/>
      <c r="AB44" s="485"/>
      <c r="AC44" s="487"/>
      <c r="AD44" s="487"/>
      <c r="AE44" s="488" t="str">
        <f t="shared" si="4"/>
        <v/>
      </c>
      <c r="AF44" s="487"/>
      <c r="AG44" s="487"/>
      <c r="AH44" s="487"/>
      <c r="AI44" s="162" t="str">
        <f>IFERROR(IF(AND(X43="Probabilidad",X44="Probabilidad"),(AK43-(+AK43*AE44)),IF(AND(X43="Impacto",X44="Probabilidad"),(AK42-(+AK42*AE44)),IF(X44="Impacto",AK43,""))),"")</f>
        <v/>
      </c>
      <c r="AJ44" s="489" t="str">
        <f t="shared" si="5"/>
        <v/>
      </c>
      <c r="AK44" s="488" t="str">
        <f t="shared" si="15"/>
        <v/>
      </c>
      <c r="AL44" s="489" t="str">
        <f t="shared" si="7"/>
        <v/>
      </c>
      <c r="AM44" s="488" t="str">
        <f>IFERROR(IF(AND(X43="Impacto",X44="Impacto"),(AM43-(+AM43*AE44)),IF(AND(X43="Probabilidad",X44="Impacto"),(AM42-(+AM42*AE44)),IF(X44="Probabilidad",AM43,""))),"")</f>
        <v/>
      </c>
      <c r="AN44" s="490" t="str">
        <f t="shared" si="16"/>
        <v/>
      </c>
      <c r="AO44" s="501"/>
      <c r="AP44" s="492"/>
      <c r="AQ44" s="492"/>
      <c r="AR44" s="493"/>
      <c r="AS44" s="493"/>
      <c r="AT44" s="492"/>
      <c r="AU44" s="492"/>
      <c r="AV44" s="493"/>
      <c r="AW44" s="493"/>
      <c r="AX44" s="492"/>
      <c r="AY44" s="492"/>
      <c r="AZ44" s="493"/>
      <c r="BA44" s="493"/>
      <c r="BB44" s="492"/>
      <c r="BC44" s="492"/>
      <c r="BD44" s="493"/>
      <c r="BE44" s="493"/>
      <c r="BF44" s="492"/>
      <c r="BG44" s="485"/>
      <c r="BH44" s="493"/>
      <c r="BI44" s="493"/>
      <c r="BJ44" s="492"/>
      <c r="BK44" s="493"/>
      <c r="BL44" s="492"/>
      <c r="BM44" s="493"/>
      <c r="BN44" s="492"/>
      <c r="BO44" s="493"/>
      <c r="BP44" s="492"/>
      <c r="BQ44" s="485"/>
      <c r="BR44" s="493"/>
      <c r="BS44" s="492"/>
      <c r="BT44" s="492"/>
      <c r="BU44" s="492"/>
      <c r="BV44" s="493"/>
      <c r="BW44" s="492"/>
      <c r="BX44" s="492"/>
      <c r="BY44" s="493"/>
      <c r="BZ44" s="492"/>
      <c r="CA44" s="485"/>
      <c r="CB44" s="492"/>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row>
    <row r="45" spans="1:106" ht="15.75" customHeight="1" x14ac:dyDescent="0.3">
      <c r="A45" s="476"/>
      <c r="B45" s="477"/>
      <c r="C45" s="477"/>
      <c r="D45" s="477"/>
      <c r="E45" s="499"/>
      <c r="F45" s="477"/>
      <c r="G45" s="477"/>
      <c r="H45" s="477"/>
      <c r="I45" s="492"/>
      <c r="J45" s="492"/>
      <c r="K45" s="477"/>
      <c r="L45" s="499"/>
      <c r="M45" s="476"/>
      <c r="N45" s="481"/>
      <c r="O45" s="482"/>
      <c r="P45" s="482"/>
      <c r="Q45" s="482">
        <f t="shared" si="17"/>
        <v>0</v>
      </c>
      <c r="R45" s="481"/>
      <c r="S45" s="482"/>
      <c r="T45" s="484"/>
      <c r="U45" s="485">
        <v>5</v>
      </c>
      <c r="V45" s="504"/>
      <c r="W45" s="485" t="str">
        <f t="shared" si="14"/>
        <v/>
      </c>
      <c r="X45" s="485" t="str">
        <f t="shared" si="14"/>
        <v/>
      </c>
      <c r="Y45" s="485"/>
      <c r="Z45" s="485"/>
      <c r="AA45" s="485"/>
      <c r="AB45" s="485"/>
      <c r="AC45" s="487"/>
      <c r="AD45" s="487"/>
      <c r="AE45" s="488" t="str">
        <f t="shared" si="4"/>
        <v/>
      </c>
      <c r="AF45" s="487"/>
      <c r="AG45" s="487"/>
      <c r="AH45" s="487"/>
      <c r="AI45" s="162" t="str">
        <f>IFERROR(IF(AND(X44="Probabilidad",X45="Probabilidad"),(AK44-(+AK44*AE45)),IF(AND(X44="Impacto",X45="Probabilidad"),(AK43-(+AK43*AE45)),IF(X45="Impacto",AK44,""))),"")</f>
        <v/>
      </c>
      <c r="AJ45" s="489" t="str">
        <f t="shared" si="5"/>
        <v/>
      </c>
      <c r="AK45" s="488" t="str">
        <f t="shared" si="15"/>
        <v/>
      </c>
      <c r="AL45" s="489" t="str">
        <f t="shared" si="7"/>
        <v/>
      </c>
      <c r="AM45" s="488" t="str">
        <f>IFERROR(IF(AND(X44="Impacto",X45="Impacto"),(AM44-(+AM44*AE45)),IF(AND(X44="Probabilidad",X45="Impacto"),(AM43-(+AM43*AE45)),IF(X45="Probabilidad",AM44,""))),"")</f>
        <v/>
      </c>
      <c r="AN45" s="490" t="str">
        <f t="shared" si="16"/>
        <v/>
      </c>
      <c r="AO45" s="501"/>
      <c r="AP45" s="492"/>
      <c r="AQ45" s="492"/>
      <c r="AR45" s="493"/>
      <c r="AS45" s="493"/>
      <c r="AT45" s="492"/>
      <c r="AU45" s="492"/>
      <c r="AV45" s="493"/>
      <c r="AW45" s="493"/>
      <c r="AX45" s="492"/>
      <c r="AY45" s="492"/>
      <c r="AZ45" s="493"/>
      <c r="BA45" s="493"/>
      <c r="BB45" s="492"/>
      <c r="BC45" s="492"/>
      <c r="BD45" s="493"/>
      <c r="BE45" s="493"/>
      <c r="BF45" s="492"/>
      <c r="BG45" s="485"/>
      <c r="BH45" s="493"/>
      <c r="BI45" s="493"/>
      <c r="BJ45" s="492"/>
      <c r="BK45" s="493"/>
      <c r="BL45" s="492"/>
      <c r="BM45" s="493"/>
      <c r="BN45" s="492"/>
      <c r="BO45" s="493"/>
      <c r="BP45" s="492"/>
      <c r="BQ45" s="485"/>
      <c r="BR45" s="493"/>
      <c r="BS45" s="492"/>
      <c r="BT45" s="492"/>
      <c r="BU45" s="492"/>
      <c r="BV45" s="493"/>
      <c r="BW45" s="492"/>
      <c r="BX45" s="492"/>
      <c r="BY45" s="493"/>
      <c r="BZ45" s="492"/>
      <c r="CA45" s="485"/>
      <c r="CB45" s="492"/>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row>
    <row r="46" spans="1:106" ht="15.75" customHeight="1" x14ac:dyDescent="0.3">
      <c r="A46" s="476"/>
      <c r="B46" s="477"/>
      <c r="C46" s="477"/>
      <c r="D46" s="477"/>
      <c r="E46" s="499"/>
      <c r="F46" s="477"/>
      <c r="G46" s="477"/>
      <c r="H46" s="477"/>
      <c r="I46" s="492"/>
      <c r="J46" s="492"/>
      <c r="K46" s="477"/>
      <c r="L46" s="499"/>
      <c r="M46" s="476"/>
      <c r="N46" s="481"/>
      <c r="O46" s="482"/>
      <c r="P46" s="482"/>
      <c r="Q46" s="482">
        <f t="shared" si="17"/>
        <v>0</v>
      </c>
      <c r="R46" s="481"/>
      <c r="S46" s="482"/>
      <c r="T46" s="484"/>
      <c r="U46" s="485">
        <v>6</v>
      </c>
      <c r="V46" s="504"/>
      <c r="W46" s="485" t="str">
        <f t="shared" si="14"/>
        <v/>
      </c>
      <c r="X46" s="485" t="str">
        <f t="shared" si="14"/>
        <v/>
      </c>
      <c r="Y46" s="485"/>
      <c r="Z46" s="485"/>
      <c r="AA46" s="485"/>
      <c r="AB46" s="485"/>
      <c r="AC46" s="487"/>
      <c r="AD46" s="487"/>
      <c r="AE46" s="488" t="str">
        <f t="shared" si="4"/>
        <v/>
      </c>
      <c r="AF46" s="487"/>
      <c r="AG46" s="487"/>
      <c r="AH46" s="487"/>
      <c r="AI46" s="162" t="str">
        <f>IFERROR(IF(AND(X45="Probabilidad",X46="Probabilidad"),(AK45-(+AK45*AE46)),IF(AND(X45="Impacto",X46="Probabilidad"),(AK44-(+AK44*AE46)),IF(X46="Impacto",AK45,""))),"")</f>
        <v/>
      </c>
      <c r="AJ46" s="489" t="str">
        <f t="shared" si="5"/>
        <v/>
      </c>
      <c r="AK46" s="488" t="str">
        <f t="shared" si="15"/>
        <v/>
      </c>
      <c r="AL46" s="489" t="str">
        <f t="shared" si="7"/>
        <v/>
      </c>
      <c r="AM46" s="488" t="str">
        <f>IFERROR(IF(AND(X45="Impacto",X46="Impacto"),(AM45-(+AM45*AE46)),IF(AND(X45="Probabilidad",X46="Impacto"),(AM44-(+AM44*AE46)),IF(X46="Probabilidad",AM45,""))),"")</f>
        <v/>
      </c>
      <c r="AN46" s="490" t="str">
        <f t="shared" si="16"/>
        <v/>
      </c>
      <c r="AO46" s="506"/>
      <c r="AP46" s="492"/>
      <c r="AQ46" s="492"/>
      <c r="AR46" s="493"/>
      <c r="AS46" s="493"/>
      <c r="AT46" s="492"/>
      <c r="AU46" s="492"/>
      <c r="AV46" s="493"/>
      <c r="AW46" s="493"/>
      <c r="AX46" s="492"/>
      <c r="AY46" s="492"/>
      <c r="AZ46" s="493"/>
      <c r="BA46" s="493"/>
      <c r="BB46" s="492"/>
      <c r="BC46" s="492"/>
      <c r="BD46" s="493"/>
      <c r="BE46" s="493"/>
      <c r="BF46" s="492"/>
      <c r="BG46" s="485"/>
      <c r="BH46" s="493"/>
      <c r="BI46" s="493"/>
      <c r="BJ46" s="492"/>
      <c r="BK46" s="493"/>
      <c r="BL46" s="492"/>
      <c r="BM46" s="493"/>
      <c r="BN46" s="492"/>
      <c r="BO46" s="493"/>
      <c r="BP46" s="492"/>
      <c r="BQ46" s="485"/>
      <c r="BR46" s="493"/>
      <c r="BS46" s="492"/>
      <c r="BT46" s="492"/>
      <c r="BU46" s="492"/>
      <c r="BV46" s="493"/>
      <c r="BW46" s="492"/>
      <c r="BX46" s="492"/>
      <c r="BY46" s="493"/>
      <c r="BZ46" s="492"/>
      <c r="CA46" s="485"/>
      <c r="CB46" s="492"/>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row>
    <row r="47" spans="1:106" ht="15.75" customHeight="1" x14ac:dyDescent="0.3">
      <c r="A47" s="476">
        <v>8</v>
      </c>
      <c r="B47" s="477"/>
      <c r="C47" s="477"/>
      <c r="D47" s="477"/>
      <c r="E47" s="499"/>
      <c r="F47" s="477"/>
      <c r="G47" s="477"/>
      <c r="H47" s="477"/>
      <c r="I47" s="492"/>
      <c r="J47" s="492"/>
      <c r="K47" s="477"/>
      <c r="L47" s="499"/>
      <c r="M47" s="476"/>
      <c r="N47" s="481" t="str">
        <f>IF(M47&lt;=0,"",IF(M47&lt;=2,"Muy Baja",IF(M47&lt;=24,"Baja",IF(M47&lt;=500,"Media",IF(M47&lt;=5000,"Alta","Muy Alta")))))</f>
        <v/>
      </c>
      <c r="O47" s="482" t="str">
        <f>IF(N47="","",IF(N47="Muy Baja",0.2,IF(N47="Baja",0.4,IF(N47="Media",0.6,IF(N47="Alta",0.8,IF(N47="Muy Alta",1,))))))</f>
        <v/>
      </c>
      <c r="P47" s="482"/>
      <c r="Q47" s="482">
        <f>IF(NOT(ISERROR(MATCH(P47,'Tabla Impacto'!$B$221:$B$223,0))),'Tabla Impacto'!$F$223&amp;"Por favor no seleccionar los criterios de impacto(Afectación Económica o presupuestal y Pérdida Reputacional)",P47)</f>
        <v>0</v>
      </c>
      <c r="R47" s="481" t="str">
        <f>IF(OR(Q47='Tabla Impacto'!$C$11,Q47='Tabla Impacto'!$D$11),"Leve",IF(OR(Q47='Tabla Impacto'!$C$12,Q47='Tabla Impacto'!$D$12),"Menor",IF(OR(Q47='Tabla Impacto'!$C$13,Q47='Tabla Impacto'!$D$13),"Moderado",IF(OR(Q47='Tabla Impacto'!$C$14,Q47='Tabla Impacto'!$D$14),"Mayor",IF(OR(Q47='Tabla Impacto'!$C$15,Q47='Tabla Impacto'!$D$15),"Catastrófico","")))))</f>
        <v/>
      </c>
      <c r="S47" s="482" t="str">
        <f>IF(R47="","",IF(R47="Leve",0.2,IF(R47="Menor",0.4,IF(R47="Moderado",0.6,IF(R47="Mayor",0.8,IF(R47="Catastrófico",1,))))))</f>
        <v/>
      </c>
      <c r="T47" s="484"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485">
        <v>1</v>
      </c>
      <c r="V47" s="504"/>
      <c r="W47" s="485" t="str">
        <f t="shared" si="14"/>
        <v/>
      </c>
      <c r="X47" s="485" t="str">
        <f t="shared" si="14"/>
        <v/>
      </c>
      <c r="Y47" s="485"/>
      <c r="Z47" s="485"/>
      <c r="AA47" s="485"/>
      <c r="AB47" s="485"/>
      <c r="AC47" s="487"/>
      <c r="AD47" s="487"/>
      <c r="AE47" s="488" t="str">
        <f t="shared" si="4"/>
        <v/>
      </c>
      <c r="AF47" s="487"/>
      <c r="AG47" s="487"/>
      <c r="AH47" s="487"/>
      <c r="AI47" s="162" t="str">
        <f>IFERROR(IF(X47="Probabilidad",(O47-(+O47*AE47)),IF(X47="Impacto",O47,"")),"")</f>
        <v/>
      </c>
      <c r="AJ47" s="489" t="str">
        <f>IFERROR(IF(AI47="","",IF(AI47&lt;=0.2,"Muy Baja",IF(AI47&lt;=0.4,"Baja",IF(AI47&lt;=0.6,"Media",IF(AI47&lt;=0.8,"Alta","Muy Alta"))))),"")</f>
        <v/>
      </c>
      <c r="AK47" s="488" t="str">
        <f t="shared" si="15"/>
        <v/>
      </c>
      <c r="AL47" s="489" t="str">
        <f>IFERROR(IF(AM47="","",IF(AM47&lt;=0.2,"Leve",IF(AM47&lt;=0.4,"Menor",IF(AM47&lt;=0.6,"Moderado",IF(AM47&lt;=0.8,"Mayor","Catastrófico"))))),"")</f>
        <v/>
      </c>
      <c r="AM47" s="488" t="str">
        <f>IFERROR(IF(X47="Impacto",(S47-(+S47*AE47)),IF(X47="Probabilidad",S47,"")),"")</f>
        <v/>
      </c>
      <c r="AN47" s="490" t="str">
        <f t="shared" si="16"/>
        <v/>
      </c>
      <c r="AO47" s="491"/>
      <c r="AP47" s="492"/>
      <c r="AQ47" s="492"/>
      <c r="AR47" s="493"/>
      <c r="AS47" s="493"/>
      <c r="AT47" s="492"/>
      <c r="AU47" s="492"/>
      <c r="AV47" s="493"/>
      <c r="AW47" s="493"/>
      <c r="AX47" s="492"/>
      <c r="AY47" s="492"/>
      <c r="AZ47" s="493"/>
      <c r="BA47" s="493"/>
      <c r="BB47" s="492"/>
      <c r="BC47" s="492"/>
      <c r="BD47" s="493"/>
      <c r="BE47" s="493"/>
      <c r="BF47" s="492"/>
      <c r="BG47" s="485"/>
      <c r="BH47" s="493"/>
      <c r="BI47" s="493"/>
      <c r="BJ47" s="492"/>
      <c r="BK47" s="493"/>
      <c r="BL47" s="492"/>
      <c r="BM47" s="493"/>
      <c r="BN47" s="492"/>
      <c r="BO47" s="493"/>
      <c r="BP47" s="492"/>
      <c r="BQ47" s="485"/>
      <c r="BR47" s="493"/>
      <c r="BS47" s="492"/>
      <c r="BT47" s="492"/>
      <c r="BU47" s="492"/>
      <c r="BV47" s="493"/>
      <c r="BW47" s="492"/>
      <c r="BX47" s="492"/>
      <c r="BY47" s="493"/>
      <c r="BZ47" s="492"/>
      <c r="CA47" s="485"/>
      <c r="CB47" s="492"/>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row>
    <row r="48" spans="1:106" ht="15.75" customHeight="1" x14ac:dyDescent="0.3">
      <c r="A48" s="476"/>
      <c r="B48" s="477"/>
      <c r="C48" s="477"/>
      <c r="D48" s="477"/>
      <c r="E48" s="499"/>
      <c r="F48" s="477"/>
      <c r="G48" s="477"/>
      <c r="H48" s="477"/>
      <c r="I48" s="492"/>
      <c r="J48" s="492"/>
      <c r="K48" s="477"/>
      <c r="L48" s="499"/>
      <c r="M48" s="476"/>
      <c r="N48" s="481"/>
      <c r="O48" s="482"/>
      <c r="P48" s="482"/>
      <c r="Q48" s="482">
        <f t="shared" ref="Q48:Q52" si="18">IF(NOT(ISERROR(MATCH(P48,_xlfn.ANCHORARRAY(E59),0))),O61&amp;"Por favor no seleccionar los criterios de impacto",P48)</f>
        <v>0</v>
      </c>
      <c r="R48" s="481"/>
      <c r="S48" s="482"/>
      <c r="T48" s="484"/>
      <c r="U48" s="485">
        <v>2</v>
      </c>
      <c r="V48" s="504"/>
      <c r="W48" s="485" t="str">
        <f t="shared" si="14"/>
        <v/>
      </c>
      <c r="X48" s="485" t="str">
        <f t="shared" si="14"/>
        <v/>
      </c>
      <c r="Y48" s="485"/>
      <c r="Z48" s="485"/>
      <c r="AA48" s="485"/>
      <c r="AB48" s="485"/>
      <c r="AC48" s="487"/>
      <c r="AD48" s="487"/>
      <c r="AE48" s="488" t="str">
        <f t="shared" si="4"/>
        <v/>
      </c>
      <c r="AF48" s="487"/>
      <c r="AG48" s="487"/>
      <c r="AH48" s="487"/>
      <c r="AI48" s="162" t="str">
        <f>IFERROR(IF(AND(X47="Probabilidad",X48="Probabilidad"),(AK47-(+AK47*AE48)),IF(X48="Probabilidad",(O47-(+O47*AE48)),IF(X48="Impacto",AK47,""))),"")</f>
        <v/>
      </c>
      <c r="AJ48" s="489" t="str">
        <f t="shared" si="5"/>
        <v/>
      </c>
      <c r="AK48" s="488" t="str">
        <f t="shared" si="15"/>
        <v/>
      </c>
      <c r="AL48" s="489" t="str">
        <f t="shared" si="7"/>
        <v/>
      </c>
      <c r="AM48" s="488" t="str">
        <f>IFERROR(IF(AND(X47="Impacto",X48="Impacto"),(AM41-(+AM41*AE48)),IF(X48="Impacto",($S$47-(+$S$47*AE48)),IF(X48="Probabilidad",AM41,""))),"")</f>
        <v/>
      </c>
      <c r="AN48" s="490" t="str">
        <f t="shared" si="16"/>
        <v/>
      </c>
      <c r="AO48" s="501"/>
      <c r="AP48" s="492"/>
      <c r="AQ48" s="492"/>
      <c r="AR48" s="493"/>
      <c r="AS48" s="493"/>
      <c r="AT48" s="492"/>
      <c r="AU48" s="492"/>
      <c r="AV48" s="493"/>
      <c r="AW48" s="493"/>
      <c r="AX48" s="492"/>
      <c r="AY48" s="492"/>
      <c r="AZ48" s="493"/>
      <c r="BA48" s="493"/>
      <c r="BB48" s="492"/>
      <c r="BC48" s="492"/>
      <c r="BD48" s="493"/>
      <c r="BE48" s="493"/>
      <c r="BF48" s="492"/>
      <c r="BG48" s="485"/>
      <c r="BH48" s="493"/>
      <c r="BI48" s="493"/>
      <c r="BJ48" s="492"/>
      <c r="BK48" s="493"/>
      <c r="BL48" s="492"/>
      <c r="BM48" s="493"/>
      <c r="BN48" s="492"/>
      <c r="BO48" s="493"/>
      <c r="BP48" s="492"/>
      <c r="BQ48" s="485"/>
      <c r="BR48" s="493"/>
      <c r="BS48" s="492"/>
      <c r="BT48" s="492"/>
      <c r="BU48" s="492"/>
      <c r="BV48" s="493"/>
      <c r="BW48" s="492"/>
      <c r="BX48" s="492"/>
      <c r="BY48" s="493"/>
      <c r="BZ48" s="492"/>
      <c r="CA48" s="485"/>
      <c r="CB48" s="492"/>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row>
    <row r="49" spans="1:106" ht="15.75" customHeight="1" x14ac:dyDescent="0.3">
      <c r="A49" s="476"/>
      <c r="B49" s="477"/>
      <c r="C49" s="477"/>
      <c r="D49" s="477"/>
      <c r="E49" s="499"/>
      <c r="F49" s="477"/>
      <c r="G49" s="477"/>
      <c r="H49" s="477"/>
      <c r="I49" s="492"/>
      <c r="J49" s="492"/>
      <c r="K49" s="477"/>
      <c r="L49" s="499"/>
      <c r="M49" s="476"/>
      <c r="N49" s="481"/>
      <c r="O49" s="482"/>
      <c r="P49" s="482"/>
      <c r="Q49" s="482">
        <f t="shared" si="18"/>
        <v>0</v>
      </c>
      <c r="R49" s="481"/>
      <c r="S49" s="482"/>
      <c r="T49" s="484"/>
      <c r="U49" s="485">
        <v>3</v>
      </c>
      <c r="V49" s="556"/>
      <c r="W49" s="485" t="str">
        <f t="shared" si="14"/>
        <v/>
      </c>
      <c r="X49" s="485" t="str">
        <f t="shared" si="14"/>
        <v/>
      </c>
      <c r="Y49" s="485"/>
      <c r="Z49" s="485"/>
      <c r="AA49" s="485"/>
      <c r="AB49" s="485"/>
      <c r="AC49" s="487"/>
      <c r="AD49" s="487"/>
      <c r="AE49" s="488" t="str">
        <f t="shared" si="4"/>
        <v/>
      </c>
      <c r="AF49" s="487"/>
      <c r="AG49" s="487"/>
      <c r="AH49" s="487"/>
      <c r="AI49" s="162" t="str">
        <f>IFERROR(IF(AND(X48="Probabilidad",X49="Probabilidad"),(AK48-(+AK48*AE49)),IF(AND(X48="Impacto",X49="Probabilidad"),(AK47-(+AK47*AE49)),IF(X49="Impacto",AK48,""))),"")</f>
        <v/>
      </c>
      <c r="AJ49" s="489" t="str">
        <f t="shared" si="5"/>
        <v/>
      </c>
      <c r="AK49" s="488" t="str">
        <f t="shared" si="15"/>
        <v/>
      </c>
      <c r="AL49" s="489" t="str">
        <f t="shared" si="7"/>
        <v/>
      </c>
      <c r="AM49" s="488" t="str">
        <f>IFERROR(IF(AND(X48="Impacto",X49="Impacto"),(AM48-(+AM48*AE49)),IF(AND(X48="Probabilidad",X49="Impacto"),(AM47-(+AM47*AE49)),IF(X49="Probabilidad",AM48,""))),"")</f>
        <v/>
      </c>
      <c r="AN49" s="490" t="str">
        <f t="shared" si="16"/>
        <v/>
      </c>
      <c r="AO49" s="501"/>
      <c r="AP49" s="492"/>
      <c r="AQ49" s="492"/>
      <c r="AR49" s="493"/>
      <c r="AS49" s="493"/>
      <c r="AT49" s="492"/>
      <c r="AU49" s="492"/>
      <c r="AV49" s="493"/>
      <c r="AW49" s="493"/>
      <c r="AX49" s="492"/>
      <c r="AY49" s="492"/>
      <c r="AZ49" s="493"/>
      <c r="BA49" s="493"/>
      <c r="BB49" s="492"/>
      <c r="BC49" s="492"/>
      <c r="BD49" s="493"/>
      <c r="BE49" s="493"/>
      <c r="BF49" s="492"/>
      <c r="BG49" s="485"/>
      <c r="BH49" s="493"/>
      <c r="BI49" s="493"/>
      <c r="BJ49" s="492"/>
      <c r="BK49" s="493"/>
      <c r="BL49" s="492"/>
      <c r="BM49" s="493"/>
      <c r="BN49" s="492"/>
      <c r="BO49" s="493"/>
      <c r="BP49" s="492"/>
      <c r="BQ49" s="485"/>
      <c r="BR49" s="493"/>
      <c r="BS49" s="492"/>
      <c r="BT49" s="492"/>
      <c r="BU49" s="492"/>
      <c r="BV49" s="493"/>
      <c r="BW49" s="492"/>
      <c r="BX49" s="492"/>
      <c r="BY49" s="493"/>
      <c r="BZ49" s="492"/>
      <c r="CA49" s="485"/>
      <c r="CB49" s="492"/>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row>
    <row r="50" spans="1:106" ht="15.75" customHeight="1" x14ac:dyDescent="0.3">
      <c r="A50" s="476"/>
      <c r="B50" s="477"/>
      <c r="C50" s="477"/>
      <c r="D50" s="477"/>
      <c r="E50" s="499"/>
      <c r="F50" s="477"/>
      <c r="G50" s="477"/>
      <c r="H50" s="477"/>
      <c r="I50" s="492"/>
      <c r="J50" s="492"/>
      <c r="K50" s="477"/>
      <c r="L50" s="499"/>
      <c r="M50" s="476"/>
      <c r="N50" s="481"/>
      <c r="O50" s="482"/>
      <c r="P50" s="482"/>
      <c r="Q50" s="482">
        <f t="shared" si="18"/>
        <v>0</v>
      </c>
      <c r="R50" s="481"/>
      <c r="S50" s="482"/>
      <c r="T50" s="484"/>
      <c r="U50" s="485">
        <v>4</v>
      </c>
      <c r="V50" s="504"/>
      <c r="W50" s="485" t="str">
        <f t="shared" si="14"/>
        <v/>
      </c>
      <c r="X50" s="485" t="str">
        <f t="shared" si="14"/>
        <v/>
      </c>
      <c r="Y50" s="485"/>
      <c r="Z50" s="485"/>
      <c r="AA50" s="485"/>
      <c r="AB50" s="485"/>
      <c r="AC50" s="487"/>
      <c r="AD50" s="487"/>
      <c r="AE50" s="488" t="str">
        <f t="shared" si="4"/>
        <v/>
      </c>
      <c r="AF50" s="487"/>
      <c r="AG50" s="487"/>
      <c r="AH50" s="487"/>
      <c r="AI50" s="162" t="str">
        <f>IFERROR(IF(AND(X49="Probabilidad",X50="Probabilidad"),(AK49-(+AK49*AE50)),IF(AND(X49="Impacto",X50="Probabilidad"),(AK48-(+AK48*AE50)),IF(X50="Impacto",AK49,""))),"")</f>
        <v/>
      </c>
      <c r="AJ50" s="489" t="str">
        <f t="shared" si="5"/>
        <v/>
      </c>
      <c r="AK50" s="488" t="str">
        <f t="shared" si="15"/>
        <v/>
      </c>
      <c r="AL50" s="489" t="str">
        <f t="shared" si="7"/>
        <v/>
      </c>
      <c r="AM50" s="488" t="str">
        <f>IFERROR(IF(AND(X49="Impacto",X50="Impacto"),(AM49-(+AM49*AE50)),IF(AND(X49="Probabilidad",X50="Impacto"),(AM48-(+AM48*AE50)),IF(X50="Probabilidad",AM49,""))),"")</f>
        <v/>
      </c>
      <c r="AN50" s="490" t="str">
        <f t="shared" si="16"/>
        <v/>
      </c>
      <c r="AO50" s="501"/>
      <c r="AP50" s="492"/>
      <c r="AQ50" s="492"/>
      <c r="AR50" s="493"/>
      <c r="AS50" s="493"/>
      <c r="AT50" s="492"/>
      <c r="AU50" s="492"/>
      <c r="AV50" s="493"/>
      <c r="AW50" s="493"/>
      <c r="AX50" s="492"/>
      <c r="AY50" s="492"/>
      <c r="AZ50" s="493"/>
      <c r="BA50" s="493"/>
      <c r="BB50" s="492"/>
      <c r="BC50" s="492"/>
      <c r="BD50" s="493"/>
      <c r="BE50" s="493"/>
      <c r="BF50" s="492"/>
      <c r="BG50" s="485"/>
      <c r="BH50" s="493"/>
      <c r="BI50" s="493"/>
      <c r="BJ50" s="492"/>
      <c r="BK50" s="493"/>
      <c r="BL50" s="492"/>
      <c r="BM50" s="493"/>
      <c r="BN50" s="492"/>
      <c r="BO50" s="493"/>
      <c r="BP50" s="492"/>
      <c r="BQ50" s="485"/>
      <c r="BR50" s="493"/>
      <c r="BS50" s="492"/>
      <c r="BT50" s="492"/>
      <c r="BU50" s="492"/>
      <c r="BV50" s="493"/>
      <c r="BW50" s="492"/>
      <c r="BX50" s="492"/>
      <c r="BY50" s="493"/>
      <c r="BZ50" s="492"/>
      <c r="CA50" s="485"/>
      <c r="CB50" s="492"/>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row>
    <row r="51" spans="1:106" ht="15.75" customHeight="1" x14ac:dyDescent="0.3">
      <c r="A51" s="476"/>
      <c r="B51" s="477"/>
      <c r="C51" s="477"/>
      <c r="D51" s="477"/>
      <c r="E51" s="499"/>
      <c r="F51" s="477"/>
      <c r="G51" s="477"/>
      <c r="H51" s="477"/>
      <c r="I51" s="492"/>
      <c r="J51" s="492"/>
      <c r="K51" s="477"/>
      <c r="L51" s="499"/>
      <c r="M51" s="476"/>
      <c r="N51" s="481"/>
      <c r="O51" s="482"/>
      <c r="P51" s="482"/>
      <c r="Q51" s="482">
        <f t="shared" si="18"/>
        <v>0</v>
      </c>
      <c r="R51" s="481"/>
      <c r="S51" s="482"/>
      <c r="T51" s="484"/>
      <c r="U51" s="485">
        <v>5</v>
      </c>
      <c r="V51" s="504"/>
      <c r="W51" s="485" t="str">
        <f t="shared" si="14"/>
        <v/>
      </c>
      <c r="X51" s="485" t="str">
        <f t="shared" si="14"/>
        <v/>
      </c>
      <c r="Y51" s="485"/>
      <c r="Z51" s="485"/>
      <c r="AA51" s="485"/>
      <c r="AB51" s="485"/>
      <c r="AC51" s="487"/>
      <c r="AD51" s="487"/>
      <c r="AE51" s="488" t="str">
        <f t="shared" si="4"/>
        <v/>
      </c>
      <c r="AF51" s="487"/>
      <c r="AG51" s="487"/>
      <c r="AH51" s="487"/>
      <c r="AI51" s="162" t="str">
        <f>IFERROR(IF(AND(X50="Probabilidad",X51="Probabilidad"),(AK50-(+AK50*AE51)),IF(AND(X50="Impacto",X51="Probabilidad"),(AK49-(+AK49*AE51)),IF(X51="Impacto",AK50,""))),"")</f>
        <v/>
      </c>
      <c r="AJ51" s="489" t="str">
        <f t="shared" si="5"/>
        <v/>
      </c>
      <c r="AK51" s="488" t="str">
        <f t="shared" si="15"/>
        <v/>
      </c>
      <c r="AL51" s="489" t="str">
        <f t="shared" si="7"/>
        <v/>
      </c>
      <c r="AM51" s="488" t="str">
        <f>IFERROR(IF(AND(X50="Impacto",X51="Impacto"),(AM50-(+AM50*AE51)),IF(AND(X50="Probabilidad",X51="Impacto"),(AM49-(+AM49*AE51)),IF(X51="Probabilidad",AM50,""))),"")</f>
        <v/>
      </c>
      <c r="AN51" s="490" t="str">
        <f t="shared" si="16"/>
        <v/>
      </c>
      <c r="AO51" s="501"/>
      <c r="AP51" s="492"/>
      <c r="AQ51" s="492"/>
      <c r="AR51" s="493"/>
      <c r="AS51" s="493"/>
      <c r="AT51" s="492"/>
      <c r="AU51" s="492"/>
      <c r="AV51" s="493"/>
      <c r="AW51" s="493"/>
      <c r="AX51" s="492"/>
      <c r="AY51" s="492"/>
      <c r="AZ51" s="493"/>
      <c r="BA51" s="493"/>
      <c r="BB51" s="492"/>
      <c r="BC51" s="492"/>
      <c r="BD51" s="493"/>
      <c r="BE51" s="493"/>
      <c r="BF51" s="492"/>
      <c r="BG51" s="485"/>
      <c r="BH51" s="493"/>
      <c r="BI51" s="493"/>
      <c r="BJ51" s="492"/>
      <c r="BK51" s="493"/>
      <c r="BL51" s="492"/>
      <c r="BM51" s="493"/>
      <c r="BN51" s="492"/>
      <c r="BO51" s="493"/>
      <c r="BP51" s="492"/>
      <c r="BQ51" s="485"/>
      <c r="BR51" s="493"/>
      <c r="BS51" s="492"/>
      <c r="BT51" s="492"/>
      <c r="BU51" s="492"/>
      <c r="BV51" s="493"/>
      <c r="BW51" s="492"/>
      <c r="BX51" s="492"/>
      <c r="BY51" s="493"/>
      <c r="BZ51" s="492"/>
      <c r="CA51" s="485"/>
      <c r="CB51" s="492"/>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row>
    <row r="52" spans="1:106" ht="15.75" customHeight="1" x14ac:dyDescent="0.3">
      <c r="A52" s="476"/>
      <c r="B52" s="477"/>
      <c r="C52" s="477"/>
      <c r="D52" s="477"/>
      <c r="E52" s="499"/>
      <c r="F52" s="477"/>
      <c r="G52" s="477"/>
      <c r="H52" s="477"/>
      <c r="I52" s="492"/>
      <c r="J52" s="492"/>
      <c r="K52" s="477"/>
      <c r="L52" s="499"/>
      <c r="M52" s="476"/>
      <c r="N52" s="481"/>
      <c r="O52" s="482"/>
      <c r="P52" s="482"/>
      <c r="Q52" s="482">
        <f t="shared" si="18"/>
        <v>0</v>
      </c>
      <c r="R52" s="481"/>
      <c r="S52" s="482"/>
      <c r="T52" s="484"/>
      <c r="U52" s="485">
        <v>6</v>
      </c>
      <c r="V52" s="504"/>
      <c r="W52" s="485" t="str">
        <f t="shared" si="14"/>
        <v/>
      </c>
      <c r="X52" s="485" t="str">
        <f t="shared" si="14"/>
        <v/>
      </c>
      <c r="Y52" s="485"/>
      <c r="Z52" s="485"/>
      <c r="AA52" s="485"/>
      <c r="AB52" s="485"/>
      <c r="AC52" s="487"/>
      <c r="AD52" s="487"/>
      <c r="AE52" s="488" t="str">
        <f t="shared" si="4"/>
        <v/>
      </c>
      <c r="AF52" s="487"/>
      <c r="AG52" s="487"/>
      <c r="AH52" s="487"/>
      <c r="AI52" s="162" t="str">
        <f>IFERROR(IF(AND(X51="Probabilidad",X52="Probabilidad"),(AK51-(+AK51*AE52)),IF(AND(X51="Impacto",X52="Probabilidad"),(AK50-(+AK50*AE52)),IF(X52="Impacto",AK51,""))),"")</f>
        <v/>
      </c>
      <c r="AJ52" s="489" t="str">
        <f t="shared" si="5"/>
        <v/>
      </c>
      <c r="AK52" s="488" t="str">
        <f t="shared" si="15"/>
        <v/>
      </c>
      <c r="AL52" s="489" t="str">
        <f t="shared" si="7"/>
        <v/>
      </c>
      <c r="AM52" s="488" t="str">
        <f>IFERROR(IF(AND(X51="Impacto",X52="Impacto"),(AM51-(+AM51*AE52)),IF(AND(X51="Probabilidad",X52="Impacto"),(AM50-(+AM50*AE52)),IF(X52="Probabilidad",AM51,""))),"")</f>
        <v/>
      </c>
      <c r="AN52" s="490" t="str">
        <f t="shared" si="16"/>
        <v/>
      </c>
      <c r="AO52" s="506"/>
      <c r="AP52" s="492"/>
      <c r="AQ52" s="492"/>
      <c r="AR52" s="493"/>
      <c r="AS52" s="493"/>
      <c r="AT52" s="492"/>
      <c r="AU52" s="492"/>
      <c r="AV52" s="493"/>
      <c r="AW52" s="493"/>
      <c r="AX52" s="492"/>
      <c r="AY52" s="492"/>
      <c r="AZ52" s="493"/>
      <c r="BA52" s="493"/>
      <c r="BB52" s="492"/>
      <c r="BC52" s="492"/>
      <c r="BD52" s="493"/>
      <c r="BE52" s="493"/>
      <c r="BF52" s="492"/>
      <c r="BG52" s="485"/>
      <c r="BH52" s="493"/>
      <c r="BI52" s="493"/>
      <c r="BJ52" s="492"/>
      <c r="BK52" s="493"/>
      <c r="BL52" s="492"/>
      <c r="BM52" s="493"/>
      <c r="BN52" s="492"/>
      <c r="BO52" s="493"/>
      <c r="BP52" s="492"/>
      <c r="BQ52" s="485"/>
      <c r="BR52" s="493"/>
      <c r="BS52" s="492"/>
      <c r="BT52" s="492"/>
      <c r="BU52" s="492"/>
      <c r="BV52" s="493"/>
      <c r="BW52" s="492"/>
      <c r="BX52" s="492"/>
      <c r="BY52" s="493"/>
      <c r="BZ52" s="492"/>
      <c r="CA52" s="485"/>
      <c r="CB52" s="492"/>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row>
    <row r="53" spans="1:106" ht="15.75" customHeight="1" x14ac:dyDescent="0.3">
      <c r="A53" s="476">
        <v>9</v>
      </c>
      <c r="B53" s="477"/>
      <c r="C53" s="477"/>
      <c r="D53" s="477"/>
      <c r="E53" s="499"/>
      <c r="F53" s="477"/>
      <c r="G53" s="477"/>
      <c r="H53" s="477"/>
      <c r="I53" s="492"/>
      <c r="J53" s="492"/>
      <c r="K53" s="477"/>
      <c r="L53" s="499"/>
      <c r="M53" s="476"/>
      <c r="N53" s="481" t="str">
        <f>IF(M53&lt;=0,"",IF(M53&lt;=2,"Muy Baja",IF(M53&lt;=24,"Baja",IF(M53&lt;=500,"Media",IF(M53&lt;=5000,"Alta","Muy Alta")))))</f>
        <v/>
      </c>
      <c r="O53" s="482" t="str">
        <f>IF(N53="","",IF(N53="Muy Baja",0.2,IF(N53="Baja",0.4,IF(N53="Media",0.6,IF(N53="Alta",0.8,IF(N53="Muy Alta",1,))))))</f>
        <v/>
      </c>
      <c r="P53" s="482"/>
      <c r="Q53" s="482">
        <f>IF(NOT(ISERROR(MATCH(P53,'Tabla Impacto'!$B$221:$B$223,0))),'Tabla Impacto'!$F$223&amp;"Por favor no seleccionar los criterios de impacto(Afectación Económica o presupuestal y Pérdida Reputacional)",P53)</f>
        <v>0</v>
      </c>
      <c r="R53" s="481" t="str">
        <f>IF(OR(Q53='Tabla Impacto'!$C$11,Q53='Tabla Impacto'!$D$11),"Leve",IF(OR(Q53='Tabla Impacto'!$C$12,Q53='Tabla Impacto'!$D$12),"Menor",IF(OR(Q53='Tabla Impacto'!$C$13,Q53='Tabla Impacto'!$D$13),"Moderado",IF(OR(Q53='Tabla Impacto'!$C$14,Q53='Tabla Impacto'!$D$14),"Mayor",IF(OR(Q53='Tabla Impacto'!$C$15,Q53='Tabla Impacto'!$D$15),"Catastrófico","")))))</f>
        <v/>
      </c>
      <c r="S53" s="482" t="str">
        <f>IF(R53="","",IF(R53="Leve",0.2,IF(R53="Menor",0.4,IF(R53="Moderado",0.6,IF(R53="Mayor",0.8,IF(R53="Catastrófico",1,))))))</f>
        <v/>
      </c>
      <c r="T53" s="484"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485">
        <v>1</v>
      </c>
      <c r="V53" s="504"/>
      <c r="W53" s="485" t="str">
        <f t="shared" si="14"/>
        <v/>
      </c>
      <c r="X53" s="485" t="str">
        <f t="shared" si="14"/>
        <v/>
      </c>
      <c r="Y53" s="485"/>
      <c r="Z53" s="485"/>
      <c r="AA53" s="485"/>
      <c r="AB53" s="485"/>
      <c r="AC53" s="487"/>
      <c r="AD53" s="487"/>
      <c r="AE53" s="488" t="str">
        <f t="shared" si="4"/>
        <v/>
      </c>
      <c r="AF53" s="487"/>
      <c r="AG53" s="487"/>
      <c r="AH53" s="487"/>
      <c r="AI53" s="162" t="str">
        <f>IFERROR(IF(X53="Probabilidad",(O53-(+O53*AE53)),IF(X53="Impacto",O53,"")),"")</f>
        <v/>
      </c>
      <c r="AJ53" s="489" t="str">
        <f>IFERROR(IF(AI53="","",IF(AI53&lt;=0.2,"Muy Baja",IF(AI53&lt;=0.4,"Baja",IF(AI53&lt;=0.6,"Media",IF(AI53&lt;=0.8,"Alta","Muy Alta"))))),"")</f>
        <v/>
      </c>
      <c r="AK53" s="488" t="str">
        <f t="shared" si="15"/>
        <v/>
      </c>
      <c r="AL53" s="489" t="str">
        <f>IFERROR(IF(AM53="","",IF(AM53&lt;=0.2,"Leve",IF(AM53&lt;=0.4,"Menor",IF(AM53&lt;=0.6,"Moderado",IF(AM53&lt;=0.8,"Mayor","Catastrófico"))))),"")</f>
        <v/>
      </c>
      <c r="AM53" s="488" t="str">
        <f>IFERROR(IF(X53="Impacto",(S53-(+S53*AE53)),IF(X53="Probabilidad",S53,"")),"")</f>
        <v/>
      </c>
      <c r="AN53" s="490" t="str">
        <f t="shared" si="16"/>
        <v/>
      </c>
      <c r="AO53" s="491"/>
      <c r="AP53" s="492"/>
      <c r="AQ53" s="492"/>
      <c r="AR53" s="493"/>
      <c r="AS53" s="493"/>
      <c r="AT53" s="492"/>
      <c r="AU53" s="492"/>
      <c r="AV53" s="493"/>
      <c r="AW53" s="493"/>
      <c r="AX53" s="492"/>
      <c r="AY53" s="492"/>
      <c r="AZ53" s="493"/>
      <c r="BA53" s="493"/>
      <c r="BB53" s="492"/>
      <c r="BC53" s="492"/>
      <c r="BD53" s="493"/>
      <c r="BE53" s="493"/>
      <c r="BF53" s="492"/>
      <c r="BG53" s="485"/>
      <c r="BH53" s="493"/>
      <c r="BI53" s="493"/>
      <c r="BJ53" s="492"/>
      <c r="BK53" s="493"/>
      <c r="BL53" s="492"/>
      <c r="BM53" s="493"/>
      <c r="BN53" s="492"/>
      <c r="BO53" s="493"/>
      <c r="BP53" s="492"/>
      <c r="BQ53" s="485"/>
      <c r="BR53" s="493"/>
      <c r="BS53" s="492"/>
      <c r="BT53" s="492"/>
      <c r="BU53" s="492"/>
      <c r="BV53" s="493"/>
      <c r="BW53" s="492"/>
      <c r="BX53" s="492"/>
      <c r="BY53" s="493"/>
      <c r="BZ53" s="492"/>
      <c r="CA53" s="485"/>
      <c r="CB53" s="492"/>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row>
    <row r="54" spans="1:106" ht="15.75" customHeight="1" x14ac:dyDescent="0.3">
      <c r="A54" s="476"/>
      <c r="B54" s="477"/>
      <c r="C54" s="477"/>
      <c r="D54" s="477"/>
      <c r="E54" s="499"/>
      <c r="F54" s="477"/>
      <c r="G54" s="477"/>
      <c r="H54" s="477"/>
      <c r="I54" s="492"/>
      <c r="J54" s="492"/>
      <c r="K54" s="477"/>
      <c r="L54" s="499"/>
      <c r="M54" s="476"/>
      <c r="N54" s="481"/>
      <c r="O54" s="482"/>
      <c r="P54" s="482"/>
      <c r="Q54" s="482">
        <f t="shared" ref="Q54:Q58" si="19">IF(NOT(ISERROR(MATCH(P54,_xlfn.ANCHORARRAY(E65),0))),O67&amp;"Por favor no seleccionar los criterios de impacto",P54)</f>
        <v>0</v>
      </c>
      <c r="R54" s="481"/>
      <c r="S54" s="482"/>
      <c r="T54" s="484"/>
      <c r="U54" s="485">
        <v>2</v>
      </c>
      <c r="V54" s="504"/>
      <c r="W54" s="485" t="str">
        <f t="shared" si="14"/>
        <v/>
      </c>
      <c r="X54" s="485" t="str">
        <f t="shared" si="14"/>
        <v/>
      </c>
      <c r="Y54" s="485"/>
      <c r="Z54" s="485"/>
      <c r="AA54" s="485"/>
      <c r="AB54" s="485"/>
      <c r="AC54" s="487"/>
      <c r="AD54" s="487"/>
      <c r="AE54" s="488" t="str">
        <f t="shared" si="4"/>
        <v/>
      </c>
      <c r="AF54" s="487"/>
      <c r="AG54" s="487"/>
      <c r="AH54" s="487"/>
      <c r="AI54" s="162" t="str">
        <f>IFERROR(IF(AND(X53="Probabilidad",X54="Probabilidad"),(AK53-(+AK53*AE54)),IF(X54="Probabilidad",(O53-(+O53*AE54)),IF(X54="Impacto",AK53,""))),"")</f>
        <v/>
      </c>
      <c r="AJ54" s="489" t="str">
        <f t="shared" si="5"/>
        <v/>
      </c>
      <c r="AK54" s="488" t="str">
        <f t="shared" si="15"/>
        <v/>
      </c>
      <c r="AL54" s="489" t="str">
        <f t="shared" si="7"/>
        <v/>
      </c>
      <c r="AM54" s="488" t="str">
        <f>IFERROR(IF(AND(X53="Impacto",X54="Impacto"),(AM47-(+AM47*AE54)),IF(X54="Impacto",($S$53-(+$S$53*AE54)),IF(X54="Probabilidad",AM47,""))),"")</f>
        <v/>
      </c>
      <c r="AN54" s="490" t="str">
        <f t="shared" si="16"/>
        <v/>
      </c>
      <c r="AO54" s="501"/>
      <c r="AP54" s="492"/>
      <c r="AQ54" s="492"/>
      <c r="AR54" s="493"/>
      <c r="AS54" s="493"/>
      <c r="AT54" s="492"/>
      <c r="AU54" s="492"/>
      <c r="AV54" s="493"/>
      <c r="AW54" s="493"/>
      <c r="AX54" s="492"/>
      <c r="AY54" s="492"/>
      <c r="AZ54" s="493"/>
      <c r="BA54" s="493"/>
      <c r="BB54" s="492"/>
      <c r="BC54" s="492"/>
      <c r="BD54" s="493"/>
      <c r="BE54" s="493"/>
      <c r="BF54" s="492"/>
      <c r="BG54" s="485"/>
      <c r="BH54" s="493"/>
      <c r="BI54" s="493"/>
      <c r="BJ54" s="492"/>
      <c r="BK54" s="493"/>
      <c r="BL54" s="492"/>
      <c r="BM54" s="493"/>
      <c r="BN54" s="492"/>
      <c r="BO54" s="493"/>
      <c r="BP54" s="492"/>
      <c r="BQ54" s="485"/>
      <c r="BR54" s="493"/>
      <c r="BS54" s="492"/>
      <c r="BT54" s="492"/>
      <c r="BU54" s="492"/>
      <c r="BV54" s="493"/>
      <c r="BW54" s="492"/>
      <c r="BX54" s="492"/>
      <c r="BY54" s="493"/>
      <c r="BZ54" s="492"/>
      <c r="CA54" s="485"/>
      <c r="CB54" s="492"/>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row>
    <row r="55" spans="1:106" ht="15.75" customHeight="1" x14ac:dyDescent="0.3">
      <c r="A55" s="476"/>
      <c r="B55" s="477"/>
      <c r="C55" s="477"/>
      <c r="D55" s="477"/>
      <c r="E55" s="499"/>
      <c r="F55" s="477"/>
      <c r="G55" s="477"/>
      <c r="H55" s="477"/>
      <c r="I55" s="492"/>
      <c r="J55" s="492"/>
      <c r="K55" s="477"/>
      <c r="L55" s="499"/>
      <c r="M55" s="476"/>
      <c r="N55" s="481"/>
      <c r="O55" s="482"/>
      <c r="P55" s="482"/>
      <c r="Q55" s="482">
        <f t="shared" si="19"/>
        <v>0</v>
      </c>
      <c r="R55" s="481"/>
      <c r="S55" s="482"/>
      <c r="T55" s="484"/>
      <c r="U55" s="485">
        <v>3</v>
      </c>
      <c r="V55" s="556"/>
      <c r="W55" s="485" t="str">
        <f t="shared" si="14"/>
        <v/>
      </c>
      <c r="X55" s="485" t="str">
        <f t="shared" si="14"/>
        <v/>
      </c>
      <c r="Y55" s="485"/>
      <c r="Z55" s="485"/>
      <c r="AA55" s="485"/>
      <c r="AB55" s="485"/>
      <c r="AC55" s="487"/>
      <c r="AD55" s="487"/>
      <c r="AE55" s="488" t="str">
        <f t="shared" si="4"/>
        <v/>
      </c>
      <c r="AF55" s="487"/>
      <c r="AG55" s="487"/>
      <c r="AH55" s="487"/>
      <c r="AI55" s="162" t="str">
        <f>IFERROR(IF(AND(X54="Probabilidad",X55="Probabilidad"),(AK54-(+AK54*AE55)),IF(AND(X54="Impacto",X55="Probabilidad"),(AK53-(+AK53*AE55)),IF(X55="Impacto",AK54,""))),"")</f>
        <v/>
      </c>
      <c r="AJ55" s="489" t="str">
        <f t="shared" si="5"/>
        <v/>
      </c>
      <c r="AK55" s="488" t="str">
        <f t="shared" si="15"/>
        <v/>
      </c>
      <c r="AL55" s="489" t="str">
        <f t="shared" si="7"/>
        <v/>
      </c>
      <c r="AM55" s="488" t="str">
        <f>IFERROR(IF(AND(X54="Impacto",X55="Impacto"),(AM54-(+AM54*AE55)),IF(AND(X54="Probabilidad",X55="Impacto"),(AM53-(+AM53*AE55)),IF(X55="Probabilidad",AM54,""))),"")</f>
        <v/>
      </c>
      <c r="AN55" s="490" t="str">
        <f t="shared" si="16"/>
        <v/>
      </c>
      <c r="AO55" s="501"/>
      <c r="AP55" s="492"/>
      <c r="AQ55" s="492"/>
      <c r="AR55" s="493"/>
      <c r="AS55" s="493"/>
      <c r="AT55" s="492"/>
      <c r="AU55" s="492"/>
      <c r="AV55" s="493"/>
      <c r="AW55" s="493"/>
      <c r="AX55" s="492"/>
      <c r="AY55" s="492"/>
      <c r="AZ55" s="493"/>
      <c r="BA55" s="493"/>
      <c r="BB55" s="492"/>
      <c r="BC55" s="492"/>
      <c r="BD55" s="493"/>
      <c r="BE55" s="493"/>
      <c r="BF55" s="492"/>
      <c r="BG55" s="485"/>
      <c r="BH55" s="493"/>
      <c r="BI55" s="493"/>
      <c r="BJ55" s="492"/>
      <c r="BK55" s="493"/>
      <c r="BL55" s="492"/>
      <c r="BM55" s="493"/>
      <c r="BN55" s="492"/>
      <c r="BO55" s="493"/>
      <c r="BP55" s="492"/>
      <c r="BQ55" s="485"/>
      <c r="BR55" s="493"/>
      <c r="BS55" s="492"/>
      <c r="BT55" s="492"/>
      <c r="BU55" s="492"/>
      <c r="BV55" s="493"/>
      <c r="BW55" s="492"/>
      <c r="BX55" s="492"/>
      <c r="BY55" s="493"/>
      <c r="BZ55" s="492"/>
      <c r="CA55" s="485"/>
      <c r="CB55" s="492"/>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row>
    <row r="56" spans="1:106" ht="15.75" customHeight="1" x14ac:dyDescent="0.3">
      <c r="A56" s="476"/>
      <c r="B56" s="477"/>
      <c r="C56" s="477"/>
      <c r="D56" s="477"/>
      <c r="E56" s="499"/>
      <c r="F56" s="477"/>
      <c r="G56" s="477"/>
      <c r="H56" s="477"/>
      <c r="I56" s="492"/>
      <c r="J56" s="492"/>
      <c r="K56" s="477"/>
      <c r="L56" s="499"/>
      <c r="M56" s="476"/>
      <c r="N56" s="481"/>
      <c r="O56" s="482"/>
      <c r="P56" s="482"/>
      <c r="Q56" s="482">
        <f t="shared" si="19"/>
        <v>0</v>
      </c>
      <c r="R56" s="481"/>
      <c r="S56" s="482"/>
      <c r="T56" s="484"/>
      <c r="U56" s="485">
        <v>4</v>
      </c>
      <c r="V56" s="504"/>
      <c r="W56" s="485" t="str">
        <f t="shared" si="14"/>
        <v/>
      </c>
      <c r="X56" s="485" t="str">
        <f t="shared" si="14"/>
        <v/>
      </c>
      <c r="Y56" s="485"/>
      <c r="Z56" s="485"/>
      <c r="AA56" s="485"/>
      <c r="AB56" s="485"/>
      <c r="AC56" s="487"/>
      <c r="AD56" s="487"/>
      <c r="AE56" s="488" t="str">
        <f t="shared" si="4"/>
        <v/>
      </c>
      <c r="AF56" s="487"/>
      <c r="AG56" s="487"/>
      <c r="AH56" s="487"/>
      <c r="AI56" s="162" t="str">
        <f>IFERROR(IF(AND(X55="Probabilidad",X56="Probabilidad"),(AK55-(+AK55*AE56)),IF(AND(X55="Impacto",X56="Probabilidad"),(AK54-(+AK54*AE56)),IF(X56="Impacto",AK55,""))),"")</f>
        <v/>
      </c>
      <c r="AJ56" s="489" t="str">
        <f t="shared" si="5"/>
        <v/>
      </c>
      <c r="AK56" s="488" t="str">
        <f t="shared" si="15"/>
        <v/>
      </c>
      <c r="AL56" s="489" t="str">
        <f t="shared" si="7"/>
        <v/>
      </c>
      <c r="AM56" s="488" t="str">
        <f>IFERROR(IF(AND(X55="Impacto",X56="Impacto"),(AM55-(+AM55*AE56)),IF(AND(X55="Probabilidad",X56="Impacto"),(AM54-(+AM54*AE56)),IF(X56="Probabilidad",AM55,""))),"")</f>
        <v/>
      </c>
      <c r="AN56" s="490" t="str">
        <f t="shared" si="16"/>
        <v/>
      </c>
      <c r="AO56" s="501"/>
      <c r="AP56" s="492"/>
      <c r="AQ56" s="492"/>
      <c r="AR56" s="493"/>
      <c r="AS56" s="493"/>
      <c r="AT56" s="492"/>
      <c r="AU56" s="492"/>
      <c r="AV56" s="493"/>
      <c r="AW56" s="493"/>
      <c r="AX56" s="492"/>
      <c r="AY56" s="492"/>
      <c r="AZ56" s="493"/>
      <c r="BA56" s="493"/>
      <c r="BB56" s="492"/>
      <c r="BC56" s="492"/>
      <c r="BD56" s="493"/>
      <c r="BE56" s="493"/>
      <c r="BF56" s="492"/>
      <c r="BG56" s="485"/>
      <c r="BH56" s="493"/>
      <c r="BI56" s="493"/>
      <c r="BJ56" s="492"/>
      <c r="BK56" s="493"/>
      <c r="BL56" s="492"/>
      <c r="BM56" s="493"/>
      <c r="BN56" s="492"/>
      <c r="BO56" s="493"/>
      <c r="BP56" s="492"/>
      <c r="BQ56" s="485"/>
      <c r="BR56" s="493"/>
      <c r="BS56" s="492"/>
      <c r="BT56" s="492"/>
      <c r="BU56" s="492"/>
      <c r="BV56" s="493"/>
      <c r="BW56" s="492"/>
      <c r="BX56" s="492"/>
      <c r="BY56" s="493"/>
      <c r="BZ56" s="492"/>
      <c r="CA56" s="485"/>
      <c r="CB56" s="492"/>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row>
    <row r="57" spans="1:106" ht="15.75" customHeight="1" x14ac:dyDescent="0.3">
      <c r="A57" s="476"/>
      <c r="B57" s="477"/>
      <c r="C57" s="477"/>
      <c r="D57" s="477"/>
      <c r="E57" s="499"/>
      <c r="F57" s="477"/>
      <c r="G57" s="477"/>
      <c r="H57" s="477"/>
      <c r="I57" s="492"/>
      <c r="J57" s="492"/>
      <c r="K57" s="477"/>
      <c r="L57" s="499"/>
      <c r="M57" s="476"/>
      <c r="N57" s="481"/>
      <c r="O57" s="482"/>
      <c r="P57" s="482"/>
      <c r="Q57" s="482">
        <f t="shared" si="19"/>
        <v>0</v>
      </c>
      <c r="R57" s="481"/>
      <c r="S57" s="482"/>
      <c r="T57" s="484"/>
      <c r="U57" s="485">
        <v>5</v>
      </c>
      <c r="V57" s="504"/>
      <c r="W57" s="485" t="str">
        <f t="shared" si="14"/>
        <v/>
      </c>
      <c r="X57" s="485" t="str">
        <f t="shared" si="14"/>
        <v/>
      </c>
      <c r="Y57" s="485"/>
      <c r="Z57" s="485"/>
      <c r="AA57" s="485"/>
      <c r="AB57" s="485"/>
      <c r="AC57" s="487"/>
      <c r="AD57" s="487"/>
      <c r="AE57" s="488" t="str">
        <f t="shared" si="4"/>
        <v/>
      </c>
      <c r="AF57" s="487"/>
      <c r="AG57" s="487"/>
      <c r="AH57" s="487"/>
      <c r="AI57" s="162" t="str">
        <f>IFERROR(IF(AND(X56="Probabilidad",X57="Probabilidad"),(AK56-(+AK56*AE57)),IF(AND(X56="Impacto",X57="Probabilidad"),(AK55-(+AK55*AE57)),IF(X57="Impacto",AK56,""))),"")</f>
        <v/>
      </c>
      <c r="AJ57" s="489" t="str">
        <f t="shared" si="5"/>
        <v/>
      </c>
      <c r="AK57" s="488" t="str">
        <f t="shared" si="15"/>
        <v/>
      </c>
      <c r="AL57" s="489" t="str">
        <f t="shared" si="7"/>
        <v/>
      </c>
      <c r="AM57" s="488" t="str">
        <f>IFERROR(IF(AND(X56="Impacto",X57="Impacto"),(AM56-(+AM56*AE57)),IF(AND(X56="Probabilidad",X57="Impacto"),(AM55-(+AM55*AE57)),IF(X57="Probabilidad",AM56,""))),"")</f>
        <v/>
      </c>
      <c r="AN57" s="490" t="str">
        <f t="shared" si="16"/>
        <v/>
      </c>
      <c r="AO57" s="501"/>
      <c r="AP57" s="492"/>
      <c r="AQ57" s="492"/>
      <c r="AR57" s="493"/>
      <c r="AS57" s="493"/>
      <c r="AT57" s="492"/>
      <c r="AU57" s="492"/>
      <c r="AV57" s="493"/>
      <c r="AW57" s="493"/>
      <c r="AX57" s="492"/>
      <c r="AY57" s="492"/>
      <c r="AZ57" s="493"/>
      <c r="BA57" s="493"/>
      <c r="BB57" s="492"/>
      <c r="BC57" s="492"/>
      <c r="BD57" s="493"/>
      <c r="BE57" s="493"/>
      <c r="BF57" s="492"/>
      <c r="BG57" s="485"/>
      <c r="BH57" s="493"/>
      <c r="BI57" s="493"/>
      <c r="BJ57" s="492"/>
      <c r="BK57" s="493"/>
      <c r="BL57" s="492"/>
      <c r="BM57" s="493"/>
      <c r="BN57" s="492"/>
      <c r="BO57" s="493"/>
      <c r="BP57" s="492"/>
      <c r="BQ57" s="485"/>
      <c r="BR57" s="493"/>
      <c r="BS57" s="492"/>
      <c r="BT57" s="492"/>
      <c r="BU57" s="492"/>
      <c r="BV57" s="493"/>
      <c r="BW57" s="492"/>
      <c r="BX57" s="492"/>
      <c r="BY57" s="493"/>
      <c r="BZ57" s="492"/>
      <c r="CA57" s="485"/>
      <c r="CB57" s="492"/>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row>
    <row r="58" spans="1:106" ht="15.75" customHeight="1" x14ac:dyDescent="0.3">
      <c r="A58" s="476"/>
      <c r="B58" s="477"/>
      <c r="C58" s="477"/>
      <c r="D58" s="477"/>
      <c r="E58" s="499"/>
      <c r="F58" s="477"/>
      <c r="G58" s="477"/>
      <c r="H58" s="477"/>
      <c r="I58" s="492"/>
      <c r="J58" s="492"/>
      <c r="K58" s="477"/>
      <c r="L58" s="499"/>
      <c r="M58" s="476"/>
      <c r="N58" s="481"/>
      <c r="O58" s="482"/>
      <c r="P58" s="482"/>
      <c r="Q58" s="482">
        <f t="shared" si="19"/>
        <v>0</v>
      </c>
      <c r="R58" s="481"/>
      <c r="S58" s="482"/>
      <c r="T58" s="484"/>
      <c r="U58" s="485">
        <v>6</v>
      </c>
      <c r="V58" s="504"/>
      <c r="W58" s="485" t="str">
        <f t="shared" si="14"/>
        <v/>
      </c>
      <c r="X58" s="485" t="str">
        <f t="shared" si="14"/>
        <v/>
      </c>
      <c r="Y58" s="485"/>
      <c r="Z58" s="485"/>
      <c r="AA58" s="485"/>
      <c r="AB58" s="485"/>
      <c r="AC58" s="487"/>
      <c r="AD58" s="487"/>
      <c r="AE58" s="488" t="str">
        <f t="shared" si="4"/>
        <v/>
      </c>
      <c r="AF58" s="487"/>
      <c r="AG58" s="487"/>
      <c r="AH58" s="487"/>
      <c r="AI58" s="162" t="str">
        <f>IFERROR(IF(AND(X57="Probabilidad",X58="Probabilidad"),(AK57-(+AK57*AE58)),IF(AND(X57="Impacto",X58="Probabilidad"),(AK56-(+AK56*AE58)),IF(X58="Impacto",AK57,""))),"")</f>
        <v/>
      </c>
      <c r="AJ58" s="489" t="str">
        <f t="shared" si="5"/>
        <v/>
      </c>
      <c r="AK58" s="488" t="str">
        <f t="shared" si="15"/>
        <v/>
      </c>
      <c r="AL58" s="489" t="str">
        <f t="shared" si="7"/>
        <v/>
      </c>
      <c r="AM58" s="488" t="str">
        <f>IFERROR(IF(AND(X57="Impacto",X58="Impacto"),(AM57-(+AM57*AE58)),IF(AND(X57="Probabilidad",X58="Impacto"),(AM56-(+AM56*AE58)),IF(X58="Probabilidad",AM57,""))),"")</f>
        <v/>
      </c>
      <c r="AN58" s="490" t="str">
        <f t="shared" si="16"/>
        <v/>
      </c>
      <c r="AO58" s="506"/>
      <c r="AP58" s="492"/>
      <c r="AQ58" s="492"/>
      <c r="AR58" s="493"/>
      <c r="AS58" s="493"/>
      <c r="AT58" s="492"/>
      <c r="AU58" s="492"/>
      <c r="AV58" s="493"/>
      <c r="AW58" s="493"/>
      <c r="AX58" s="492"/>
      <c r="AY58" s="492"/>
      <c r="AZ58" s="493"/>
      <c r="BA58" s="493"/>
      <c r="BB58" s="492"/>
      <c r="BC58" s="492"/>
      <c r="BD58" s="493"/>
      <c r="BE58" s="493"/>
      <c r="BF58" s="492"/>
      <c r="BG58" s="485"/>
      <c r="BH58" s="493"/>
      <c r="BI58" s="493"/>
      <c r="BJ58" s="492"/>
      <c r="BK58" s="493"/>
      <c r="BL58" s="492"/>
      <c r="BM58" s="493"/>
      <c r="BN58" s="492"/>
      <c r="BO58" s="493"/>
      <c r="BP58" s="492"/>
      <c r="BQ58" s="485"/>
      <c r="BR58" s="493"/>
      <c r="BS58" s="492"/>
      <c r="BT58" s="492"/>
      <c r="BU58" s="492"/>
      <c r="BV58" s="493"/>
      <c r="BW58" s="492"/>
      <c r="BX58" s="492"/>
      <c r="BY58" s="493"/>
      <c r="BZ58" s="492"/>
      <c r="CA58" s="485"/>
      <c r="CB58" s="492"/>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row>
    <row r="59" spans="1:106" ht="15.75" customHeight="1" x14ac:dyDescent="0.3">
      <c r="A59" s="476">
        <v>10</v>
      </c>
      <c r="B59" s="477"/>
      <c r="C59" s="477"/>
      <c r="D59" s="477"/>
      <c r="E59" s="499"/>
      <c r="F59" s="477"/>
      <c r="G59" s="477"/>
      <c r="H59" s="477"/>
      <c r="I59" s="492"/>
      <c r="J59" s="492"/>
      <c r="K59" s="477"/>
      <c r="L59" s="499"/>
      <c r="M59" s="476"/>
      <c r="N59" s="481" t="str">
        <f>IF(M59&lt;=0,"",IF(M59&lt;=2,"Muy Baja",IF(M59&lt;=24,"Baja",IF(M59&lt;=500,"Media",IF(M59&lt;=5000,"Alta","Muy Alta")))))</f>
        <v/>
      </c>
      <c r="O59" s="482" t="str">
        <f>IF(N59="","",IF(N59="Muy Baja",0.2,IF(N59="Baja",0.4,IF(N59="Media",0.6,IF(N59="Alta",0.8,IF(N59="Muy Alta",1,))))))</f>
        <v/>
      </c>
      <c r="P59" s="482"/>
      <c r="Q59" s="482">
        <f>IF(NOT(ISERROR(MATCH(P59,'Tabla Impacto'!$B$221:$B$223,0))),'Tabla Impacto'!$F$223&amp;"Por favor no seleccionar los criterios de impacto(Afectación Económica o presupuestal y Pérdida Reputacional)",P59)</f>
        <v>0</v>
      </c>
      <c r="R59" s="481" t="str">
        <f>IF(OR(Q59='Tabla Impacto'!$C$11,Q59='Tabla Impacto'!$D$11),"Leve",IF(OR(Q59='Tabla Impacto'!$C$12,Q59='Tabla Impacto'!$D$12),"Menor",IF(OR(Q59='Tabla Impacto'!$C$13,Q59='Tabla Impacto'!$D$13),"Moderado",IF(OR(Q59='Tabla Impacto'!$C$14,Q59='Tabla Impacto'!$D$14),"Mayor",IF(OR(Q59='Tabla Impacto'!$C$15,Q59='Tabla Impacto'!$D$15),"Catastrófico","")))))</f>
        <v/>
      </c>
      <c r="S59" s="482" t="str">
        <f>IF(R59="","",IF(R59="Leve",0.2,IF(R59="Menor",0.4,IF(R59="Moderado",0.6,IF(R59="Mayor",0.8,IF(R59="Catastrófico",1,))))))</f>
        <v/>
      </c>
      <c r="T59" s="484"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485">
        <v>1</v>
      </c>
      <c r="V59" s="504"/>
      <c r="W59" s="485" t="str">
        <f t="shared" si="14"/>
        <v/>
      </c>
      <c r="X59" s="485" t="str">
        <f t="shared" si="14"/>
        <v/>
      </c>
      <c r="Y59" s="485"/>
      <c r="Z59" s="485"/>
      <c r="AA59" s="485"/>
      <c r="AB59" s="485"/>
      <c r="AC59" s="487"/>
      <c r="AD59" s="487"/>
      <c r="AE59" s="488" t="str">
        <f t="shared" si="4"/>
        <v/>
      </c>
      <c r="AF59" s="487"/>
      <c r="AG59" s="487"/>
      <c r="AH59" s="487"/>
      <c r="AI59" s="162" t="str">
        <f>IFERROR(IF(X59="Probabilidad",(O59-(+O59*AE59)),IF(X59="Impacto",O59,"")),"")</f>
        <v/>
      </c>
      <c r="AJ59" s="489" t="str">
        <f>IFERROR(IF(AI59="","",IF(AI59&lt;=0.2,"Muy Baja",IF(AI59&lt;=0.4,"Baja",IF(AI59&lt;=0.6,"Media",IF(AI59&lt;=0.8,"Alta","Muy Alta"))))),"")</f>
        <v/>
      </c>
      <c r="AK59" s="488" t="str">
        <f t="shared" si="15"/>
        <v/>
      </c>
      <c r="AL59" s="489" t="str">
        <f>IFERROR(IF(AM59="","",IF(AM59&lt;=0.2,"Leve",IF(AM59&lt;=0.4,"Menor",IF(AM59&lt;=0.6,"Moderado",IF(AM59&lt;=0.8,"Mayor","Catastrófico"))))),"")</f>
        <v/>
      </c>
      <c r="AM59" s="488" t="str">
        <f>IFERROR(IF(X59="Impacto",(S59-(+S59*AE59)),IF(X59="Probabilidad",S59,"")),"")</f>
        <v/>
      </c>
      <c r="AN59" s="490" t="str">
        <f t="shared" si="16"/>
        <v/>
      </c>
      <c r="AO59" s="491"/>
      <c r="AP59" s="492"/>
      <c r="AQ59" s="492"/>
      <c r="AR59" s="493"/>
      <c r="AS59" s="493"/>
      <c r="AT59" s="492"/>
      <c r="AU59" s="492"/>
      <c r="AV59" s="493"/>
      <c r="AW59" s="493"/>
      <c r="AX59" s="492"/>
      <c r="AY59" s="492"/>
      <c r="AZ59" s="493"/>
      <c r="BA59" s="493"/>
      <c r="BB59" s="492"/>
      <c r="BC59" s="492"/>
      <c r="BD59" s="493"/>
      <c r="BE59" s="493"/>
      <c r="BF59" s="492"/>
      <c r="BG59" s="485"/>
      <c r="BH59" s="493"/>
      <c r="BI59" s="493"/>
      <c r="BJ59" s="492"/>
      <c r="BK59" s="493"/>
      <c r="BL59" s="492"/>
      <c r="BM59" s="493"/>
      <c r="BN59" s="492"/>
      <c r="BO59" s="493"/>
      <c r="BP59" s="492"/>
      <c r="BQ59" s="485"/>
      <c r="BR59" s="493"/>
      <c r="BS59" s="492"/>
      <c r="BT59" s="492"/>
      <c r="BU59" s="492"/>
      <c r="BV59" s="493"/>
      <c r="BW59" s="492"/>
      <c r="BX59" s="492"/>
      <c r="BY59" s="493"/>
      <c r="BZ59" s="492"/>
      <c r="CA59" s="485"/>
      <c r="CB59" s="492"/>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row>
    <row r="60" spans="1:106" ht="15.75" customHeight="1" x14ac:dyDescent="0.3">
      <c r="A60" s="476"/>
      <c r="B60" s="477"/>
      <c r="C60" s="477"/>
      <c r="D60" s="477"/>
      <c r="E60" s="499"/>
      <c r="F60" s="477"/>
      <c r="G60" s="477"/>
      <c r="H60" s="477"/>
      <c r="I60" s="492"/>
      <c r="J60" s="492"/>
      <c r="K60" s="477"/>
      <c r="L60" s="499"/>
      <c r="M60" s="476"/>
      <c r="N60" s="481"/>
      <c r="O60" s="482"/>
      <c r="P60" s="482"/>
      <c r="Q60" s="482">
        <f>IF(NOT(ISERROR(MATCH(P60,_xlfn.ANCHORARRAY(E71),0))),O73&amp;"Por favor no seleccionar los criterios de impacto",P60)</f>
        <v>0</v>
      </c>
      <c r="R60" s="481"/>
      <c r="S60" s="482"/>
      <c r="T60" s="484"/>
      <c r="U60" s="485">
        <v>2</v>
      </c>
      <c r="V60" s="504"/>
      <c r="W60" s="485" t="str">
        <f t="shared" si="14"/>
        <v/>
      </c>
      <c r="X60" s="485" t="str">
        <f t="shared" si="14"/>
        <v/>
      </c>
      <c r="Y60" s="485"/>
      <c r="Z60" s="485"/>
      <c r="AA60" s="485"/>
      <c r="AB60" s="485"/>
      <c r="AC60" s="487"/>
      <c r="AD60" s="487"/>
      <c r="AE60" s="488" t="str">
        <f t="shared" si="4"/>
        <v/>
      </c>
      <c r="AF60" s="487"/>
      <c r="AG60" s="487"/>
      <c r="AH60" s="487"/>
      <c r="AI60" s="162" t="str">
        <f>IFERROR(IF(AND(X59="Probabilidad",X60="Probabilidad"),(AK59-(+AK59*AE60)),IF(X60="Probabilidad",(O59-(+O59*AE60)),IF(X60="Impacto",AK59,""))),"")</f>
        <v/>
      </c>
      <c r="AJ60" s="489" t="str">
        <f t="shared" si="5"/>
        <v/>
      </c>
      <c r="AK60" s="488" t="str">
        <f t="shared" si="15"/>
        <v/>
      </c>
      <c r="AL60" s="489" t="str">
        <f t="shared" si="7"/>
        <v/>
      </c>
      <c r="AM60" s="488" t="str">
        <f>IFERROR(IF(AND(X59="Impacto",X60="Impacto"),(AM53-(+AM53*AE60)),IF(X60="Impacto",($S$59-(+$S$59*AE60)),IF(X60="Probabilidad",AM53,""))),"")</f>
        <v/>
      </c>
      <c r="AN60" s="490" t="str">
        <f t="shared" si="16"/>
        <v/>
      </c>
      <c r="AO60" s="501"/>
      <c r="AP60" s="492"/>
      <c r="AQ60" s="492"/>
      <c r="AR60" s="493"/>
      <c r="AS60" s="493"/>
      <c r="AT60" s="492"/>
      <c r="AU60" s="492"/>
      <c r="AV60" s="493"/>
      <c r="AW60" s="493"/>
      <c r="AX60" s="492"/>
      <c r="AY60" s="492"/>
      <c r="AZ60" s="493"/>
      <c r="BA60" s="493"/>
      <c r="BB60" s="492"/>
      <c r="BC60" s="492"/>
      <c r="BD60" s="493"/>
      <c r="BE60" s="493"/>
      <c r="BF60" s="492"/>
      <c r="BG60" s="485"/>
      <c r="BH60" s="493"/>
      <c r="BI60" s="493"/>
      <c r="BJ60" s="492"/>
      <c r="BK60" s="493"/>
      <c r="BL60" s="492"/>
      <c r="BM60" s="493"/>
      <c r="BN60" s="492"/>
      <c r="BO60" s="493"/>
      <c r="BP60" s="492"/>
      <c r="BQ60" s="485"/>
      <c r="BR60" s="493"/>
      <c r="BS60" s="492"/>
      <c r="BT60" s="492"/>
      <c r="BU60" s="492"/>
      <c r="BV60" s="493"/>
      <c r="BW60" s="492"/>
      <c r="BX60" s="492"/>
      <c r="BY60" s="493"/>
      <c r="BZ60" s="492"/>
      <c r="CA60" s="485"/>
      <c r="CB60" s="492"/>
    </row>
    <row r="61" spans="1:106" ht="15.75" customHeight="1" x14ac:dyDescent="0.3">
      <c r="A61" s="476"/>
      <c r="B61" s="477"/>
      <c r="C61" s="477"/>
      <c r="D61" s="477"/>
      <c r="E61" s="499"/>
      <c r="F61" s="477"/>
      <c r="G61" s="477"/>
      <c r="H61" s="477"/>
      <c r="I61" s="492"/>
      <c r="J61" s="492"/>
      <c r="K61" s="477"/>
      <c r="L61" s="499"/>
      <c r="M61" s="476"/>
      <c r="N61" s="481"/>
      <c r="O61" s="482"/>
      <c r="P61" s="482"/>
      <c r="Q61" s="482">
        <f>IF(NOT(ISERROR(MATCH(P61,_xlfn.ANCHORARRAY(E72),0))),O74&amp;"Por favor no seleccionar los criterios de impacto",P61)</f>
        <v>0</v>
      </c>
      <c r="R61" s="481"/>
      <c r="S61" s="482"/>
      <c r="T61" s="484"/>
      <c r="U61" s="485">
        <v>3</v>
      </c>
      <c r="V61" s="556"/>
      <c r="W61" s="485" t="str">
        <f t="shared" si="14"/>
        <v/>
      </c>
      <c r="X61" s="485" t="str">
        <f t="shared" si="14"/>
        <v/>
      </c>
      <c r="Y61" s="485"/>
      <c r="Z61" s="485"/>
      <c r="AA61" s="485"/>
      <c r="AB61" s="485"/>
      <c r="AC61" s="487"/>
      <c r="AD61" s="487"/>
      <c r="AE61" s="488" t="str">
        <f t="shared" si="4"/>
        <v/>
      </c>
      <c r="AF61" s="487"/>
      <c r="AG61" s="487"/>
      <c r="AH61" s="487"/>
      <c r="AI61" s="162" t="str">
        <f>IFERROR(IF(AND(X60="Probabilidad",X61="Probabilidad"),(AK60-(+AK60*AE61)),IF(AND(X60="Impacto",X61="Probabilidad"),(AK59-(+AK59*AE61)),IF(X61="Impacto",AK60,""))),"")</f>
        <v/>
      </c>
      <c r="AJ61" s="489" t="str">
        <f t="shared" si="5"/>
        <v/>
      </c>
      <c r="AK61" s="488" t="str">
        <f t="shared" si="15"/>
        <v/>
      </c>
      <c r="AL61" s="489" t="str">
        <f t="shared" si="7"/>
        <v/>
      </c>
      <c r="AM61" s="488" t="str">
        <f>IFERROR(IF(AND(X60="Impacto",X61="Impacto"),(AM60-(+AM60*AE61)),IF(AND(X60="Probabilidad",X61="Impacto"),(AM59-(+AM59*AE61)),IF(X61="Probabilidad",AM60,""))),"")</f>
        <v/>
      </c>
      <c r="AN61" s="490" t="str">
        <f t="shared" si="16"/>
        <v/>
      </c>
      <c r="AO61" s="501"/>
      <c r="AP61" s="492"/>
      <c r="AQ61" s="492"/>
      <c r="AR61" s="493"/>
      <c r="AS61" s="493"/>
      <c r="AT61" s="492"/>
      <c r="AU61" s="492"/>
      <c r="AV61" s="493"/>
      <c r="AW61" s="493"/>
      <c r="AX61" s="492"/>
      <c r="AY61" s="492"/>
      <c r="AZ61" s="493"/>
      <c r="BA61" s="493"/>
      <c r="BB61" s="492"/>
      <c r="BC61" s="492"/>
      <c r="BD61" s="493"/>
      <c r="BE61" s="493"/>
      <c r="BF61" s="492"/>
      <c r="BG61" s="485"/>
      <c r="BH61" s="493"/>
      <c r="BI61" s="493"/>
      <c r="BJ61" s="492"/>
      <c r="BK61" s="493"/>
      <c r="BL61" s="492"/>
      <c r="BM61" s="493"/>
      <c r="BN61" s="492"/>
      <c r="BO61" s="493"/>
      <c r="BP61" s="492"/>
      <c r="BQ61" s="485"/>
      <c r="BR61" s="493"/>
      <c r="BS61" s="492"/>
      <c r="BT61" s="492"/>
      <c r="BU61" s="492"/>
      <c r="BV61" s="493"/>
      <c r="BW61" s="492"/>
      <c r="BX61" s="492"/>
      <c r="BY61" s="493"/>
      <c r="BZ61" s="492"/>
      <c r="CA61" s="485"/>
      <c r="CB61" s="492"/>
    </row>
    <row r="62" spans="1:106" ht="15.75" customHeight="1" x14ac:dyDescent="0.3">
      <c r="A62" s="476"/>
      <c r="B62" s="477"/>
      <c r="C62" s="477"/>
      <c r="D62" s="477"/>
      <c r="E62" s="499"/>
      <c r="F62" s="477"/>
      <c r="G62" s="477"/>
      <c r="H62" s="477"/>
      <c r="I62" s="492"/>
      <c r="J62" s="492"/>
      <c r="K62" s="477"/>
      <c r="L62" s="499"/>
      <c r="M62" s="476"/>
      <c r="N62" s="481"/>
      <c r="O62" s="482"/>
      <c r="P62" s="482"/>
      <c r="Q62" s="482">
        <f>IF(NOT(ISERROR(MATCH(P62,_xlfn.ANCHORARRAY(E73),0))),O75&amp;"Por favor no seleccionar los criterios de impacto",P62)</f>
        <v>0</v>
      </c>
      <c r="R62" s="481"/>
      <c r="S62" s="482"/>
      <c r="T62" s="484"/>
      <c r="U62" s="485">
        <v>4</v>
      </c>
      <c r="V62" s="504"/>
      <c r="W62" s="485" t="str">
        <f t="shared" si="14"/>
        <v/>
      </c>
      <c r="X62" s="485" t="str">
        <f t="shared" si="14"/>
        <v/>
      </c>
      <c r="Y62" s="485"/>
      <c r="Z62" s="485"/>
      <c r="AA62" s="485"/>
      <c r="AB62" s="485"/>
      <c r="AC62" s="487"/>
      <c r="AD62" s="487"/>
      <c r="AE62" s="488" t="str">
        <f t="shared" si="4"/>
        <v/>
      </c>
      <c r="AF62" s="487"/>
      <c r="AG62" s="487"/>
      <c r="AH62" s="487"/>
      <c r="AI62" s="162" t="str">
        <f>IFERROR(IF(AND(X61="Probabilidad",X62="Probabilidad"),(AK61-(+AK61*AE62)),IF(AND(X61="Impacto",X62="Probabilidad"),(AK60-(+AK60*AE62)),IF(X62="Impacto",AK61,""))),"")</f>
        <v/>
      </c>
      <c r="AJ62" s="489" t="str">
        <f t="shared" si="5"/>
        <v/>
      </c>
      <c r="AK62" s="488" t="str">
        <f t="shared" si="15"/>
        <v/>
      </c>
      <c r="AL62" s="489" t="str">
        <f t="shared" si="7"/>
        <v/>
      </c>
      <c r="AM62" s="488" t="str">
        <f>IFERROR(IF(AND(X61="Impacto",X62="Impacto"),(AM61-(+AM61*AE62)),IF(AND(X61="Probabilidad",X62="Impacto"),(AM60-(+AM60*AE62)),IF(X62="Probabilidad",AM61,""))),"")</f>
        <v/>
      </c>
      <c r="AN62" s="490" t="str">
        <f t="shared" si="16"/>
        <v/>
      </c>
      <c r="AO62" s="501"/>
      <c r="AP62" s="492"/>
      <c r="AQ62" s="492"/>
      <c r="AR62" s="493"/>
      <c r="AS62" s="493"/>
      <c r="AT62" s="492"/>
      <c r="AU62" s="492"/>
      <c r="AV62" s="493"/>
      <c r="AW62" s="493"/>
      <c r="AX62" s="492"/>
      <c r="AY62" s="492"/>
      <c r="AZ62" s="493"/>
      <c r="BA62" s="493"/>
      <c r="BB62" s="492"/>
      <c r="BC62" s="492"/>
      <c r="BD62" s="493"/>
      <c r="BE62" s="493"/>
      <c r="BF62" s="492"/>
      <c r="BG62" s="485"/>
      <c r="BH62" s="493"/>
      <c r="BI62" s="493"/>
      <c r="BJ62" s="492"/>
      <c r="BK62" s="493"/>
      <c r="BL62" s="492"/>
      <c r="BM62" s="493"/>
      <c r="BN62" s="492"/>
      <c r="BO62" s="493"/>
      <c r="BP62" s="492"/>
      <c r="BQ62" s="485"/>
      <c r="BR62" s="493"/>
      <c r="BS62" s="492"/>
      <c r="BT62" s="492"/>
      <c r="BU62" s="492"/>
      <c r="BV62" s="493"/>
      <c r="BW62" s="492"/>
      <c r="BX62" s="492"/>
      <c r="BY62" s="493"/>
      <c r="BZ62" s="492"/>
      <c r="CA62" s="485"/>
      <c r="CB62" s="492"/>
    </row>
    <row r="63" spans="1:106" ht="15.75" customHeight="1" x14ac:dyDescent="0.3">
      <c r="A63" s="476"/>
      <c r="B63" s="477"/>
      <c r="C63" s="477"/>
      <c r="D63" s="477"/>
      <c r="E63" s="499"/>
      <c r="F63" s="477"/>
      <c r="G63" s="477"/>
      <c r="H63" s="477"/>
      <c r="I63" s="492"/>
      <c r="J63" s="492"/>
      <c r="K63" s="477"/>
      <c r="L63" s="499"/>
      <c r="M63" s="476"/>
      <c r="N63" s="481"/>
      <c r="O63" s="482"/>
      <c r="P63" s="482"/>
      <c r="Q63" s="482">
        <f>IF(NOT(ISERROR(MATCH(P63,_xlfn.ANCHORARRAY(E74),0))),O76&amp;"Por favor no seleccionar los criterios de impacto",P63)</f>
        <v>0</v>
      </c>
      <c r="R63" s="481"/>
      <c r="S63" s="482"/>
      <c r="T63" s="484"/>
      <c r="U63" s="485">
        <v>5</v>
      </c>
      <c r="V63" s="504"/>
      <c r="W63" s="485" t="str">
        <f t="shared" si="14"/>
        <v/>
      </c>
      <c r="X63" s="485" t="str">
        <f t="shared" si="14"/>
        <v/>
      </c>
      <c r="Y63" s="485"/>
      <c r="Z63" s="485"/>
      <c r="AA63" s="485"/>
      <c r="AB63" s="485"/>
      <c r="AC63" s="487"/>
      <c r="AD63" s="487"/>
      <c r="AE63" s="488" t="str">
        <f t="shared" si="4"/>
        <v/>
      </c>
      <c r="AF63" s="487"/>
      <c r="AG63" s="487"/>
      <c r="AH63" s="487"/>
      <c r="AI63" s="162" t="str">
        <f>IFERROR(IF(AND(X62="Probabilidad",X63="Probabilidad"),(AK62-(+AK62*AE63)),IF(AND(X62="Impacto",X63="Probabilidad"),(AK61-(+AK61*AE63)),IF(X63="Impacto",AK62,""))),"")</f>
        <v/>
      </c>
      <c r="AJ63" s="489" t="str">
        <f t="shared" si="5"/>
        <v/>
      </c>
      <c r="AK63" s="488" t="str">
        <f t="shared" si="15"/>
        <v/>
      </c>
      <c r="AL63" s="489" t="str">
        <f t="shared" si="7"/>
        <v/>
      </c>
      <c r="AM63" s="488" t="str">
        <f>IFERROR(IF(AND(X62="Impacto",X63="Impacto"),(AM62-(+AM62*AE63)),IF(AND(X62="Probabilidad",X63="Impacto"),(AM61-(+AM61*AE63)),IF(X63="Probabilidad",AM62,""))),"")</f>
        <v/>
      </c>
      <c r="AN63" s="490" t="str">
        <f t="shared" si="16"/>
        <v/>
      </c>
      <c r="AO63" s="501"/>
      <c r="AP63" s="492"/>
      <c r="AQ63" s="492"/>
      <c r="AR63" s="493"/>
      <c r="AS63" s="493"/>
      <c r="AT63" s="492"/>
      <c r="AU63" s="492"/>
      <c r="AV63" s="493"/>
      <c r="AW63" s="493"/>
      <c r="AX63" s="492"/>
      <c r="AY63" s="492"/>
      <c r="AZ63" s="493"/>
      <c r="BA63" s="493"/>
      <c r="BB63" s="492"/>
      <c r="BC63" s="492"/>
      <c r="BD63" s="493"/>
      <c r="BE63" s="493"/>
      <c r="BF63" s="492"/>
      <c r="BG63" s="485"/>
      <c r="BH63" s="493"/>
      <c r="BI63" s="493"/>
      <c r="BJ63" s="492"/>
      <c r="BK63" s="493"/>
      <c r="BL63" s="492"/>
      <c r="BM63" s="493"/>
      <c r="BN63" s="492"/>
      <c r="BO63" s="493"/>
      <c r="BP63" s="492"/>
      <c r="BQ63" s="485"/>
      <c r="BR63" s="493"/>
      <c r="BS63" s="492"/>
      <c r="BT63" s="492"/>
      <c r="BU63" s="492"/>
      <c r="BV63" s="493"/>
      <c r="BW63" s="492"/>
      <c r="BX63" s="492"/>
      <c r="BY63" s="493"/>
      <c r="BZ63" s="492"/>
      <c r="CA63" s="485"/>
      <c r="CB63" s="492"/>
    </row>
    <row r="64" spans="1:106" ht="15.75" customHeight="1" x14ac:dyDescent="0.3">
      <c r="A64" s="476"/>
      <c r="B64" s="477"/>
      <c r="C64" s="477"/>
      <c r="D64" s="477"/>
      <c r="E64" s="499"/>
      <c r="F64" s="477"/>
      <c r="G64" s="477"/>
      <c r="H64" s="477"/>
      <c r="I64" s="492"/>
      <c r="J64" s="492"/>
      <c r="K64" s="477"/>
      <c r="L64" s="499"/>
      <c r="M64" s="476"/>
      <c r="N64" s="481"/>
      <c r="O64" s="482"/>
      <c r="P64" s="482"/>
      <c r="Q64" s="482">
        <f>IF(NOT(ISERROR(MATCH(P64,_xlfn.ANCHORARRAY(E75),0))),O77&amp;"Por favor no seleccionar los criterios de impacto",P64)</f>
        <v>0</v>
      </c>
      <c r="R64" s="481"/>
      <c r="S64" s="482"/>
      <c r="T64" s="484"/>
      <c r="U64" s="485">
        <v>6</v>
      </c>
      <c r="V64" s="504"/>
      <c r="W64" s="485" t="str">
        <f t="shared" si="14"/>
        <v/>
      </c>
      <c r="X64" s="485" t="str">
        <f t="shared" si="14"/>
        <v/>
      </c>
      <c r="Y64" s="485"/>
      <c r="Z64" s="485"/>
      <c r="AA64" s="485"/>
      <c r="AB64" s="485"/>
      <c r="AC64" s="487"/>
      <c r="AD64" s="487"/>
      <c r="AE64" s="488" t="str">
        <f t="shared" si="4"/>
        <v/>
      </c>
      <c r="AF64" s="487"/>
      <c r="AG64" s="487"/>
      <c r="AH64" s="487"/>
      <c r="AI64" s="162" t="str">
        <f>IFERROR(IF(AND(X63="Probabilidad",X64="Probabilidad"),(AK63-(+AK63*AE64)),IF(AND(X63="Impacto",X64="Probabilidad"),(AK62-(+AK62*AE64)),IF(X64="Impacto",AK63,""))),"")</f>
        <v/>
      </c>
      <c r="AJ64" s="489" t="str">
        <f t="shared" si="5"/>
        <v/>
      </c>
      <c r="AK64" s="488" t="str">
        <f t="shared" si="15"/>
        <v/>
      </c>
      <c r="AL64" s="489" t="str">
        <f t="shared" si="7"/>
        <v/>
      </c>
      <c r="AM64" s="488" t="str">
        <f>IFERROR(IF(AND(X63="Impacto",X64="Impacto"),(AM63-(+AM63*AE64)),IF(AND(X63="Probabilidad",X64="Impacto"),(AM62-(+AM62*AE64)),IF(X64="Probabilidad",AM63,""))),"")</f>
        <v/>
      </c>
      <c r="AN64" s="490" t="str">
        <f t="shared" si="16"/>
        <v/>
      </c>
      <c r="AO64" s="506"/>
      <c r="AP64" s="492"/>
      <c r="AQ64" s="492"/>
      <c r="AR64" s="493"/>
      <c r="AS64" s="493"/>
      <c r="AT64" s="492"/>
      <c r="AU64" s="492"/>
      <c r="AV64" s="493"/>
      <c r="AW64" s="493"/>
      <c r="AX64" s="492"/>
      <c r="AY64" s="492"/>
      <c r="AZ64" s="493"/>
      <c r="BA64" s="493"/>
      <c r="BB64" s="492"/>
      <c r="BC64" s="492"/>
      <c r="BD64" s="493"/>
      <c r="BE64" s="493"/>
      <c r="BF64" s="492"/>
      <c r="BG64" s="485"/>
      <c r="BH64" s="493"/>
      <c r="BI64" s="493"/>
      <c r="BJ64" s="492"/>
      <c r="BK64" s="493"/>
      <c r="BL64" s="492"/>
      <c r="BM64" s="493"/>
      <c r="BN64" s="492"/>
      <c r="BO64" s="493"/>
      <c r="BP64" s="492"/>
      <c r="BQ64" s="485"/>
      <c r="BR64" s="493"/>
      <c r="BS64" s="492"/>
      <c r="BT64" s="492"/>
      <c r="BU64" s="492"/>
      <c r="BV64" s="493"/>
      <c r="BW64" s="492"/>
      <c r="BX64" s="492"/>
      <c r="BY64" s="493"/>
      <c r="BZ64" s="492"/>
      <c r="CA64" s="485"/>
      <c r="CB64" s="492"/>
    </row>
  </sheetData>
  <sheetProtection algorithmName="SHA-512" hashValue="TBCERt0Vy4HD9IEc/y7UMdP995cqzlH2NZxICZHb74qSkWFfVfntEYPvUL3enUC+RTQPPtczXjKE2dhWlbBKnw==" saltValue="MOgsX24hQ5AAW805O8kbGg==" spinCount="100000" sheet="1" formatCells="0" formatColumns="0" formatRows="0"/>
  <dataConsolidate link="1"/>
  <mergeCells count="274">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O3:AO4"/>
    <mergeCell ref="X3:X4"/>
    <mergeCell ref="Y3:AB3"/>
    <mergeCell ref="AC3:AH3"/>
    <mergeCell ref="AI3:AI4"/>
    <mergeCell ref="AJ3:AJ4"/>
    <mergeCell ref="AK3:AK4"/>
    <mergeCell ref="AQ3:AQ4"/>
    <mergeCell ref="AR3:AR4"/>
    <mergeCell ref="E3:E4"/>
    <mergeCell ref="K3:K4"/>
    <mergeCell ref="M3:M4"/>
    <mergeCell ref="N3:N4"/>
    <mergeCell ref="O3:O4"/>
    <mergeCell ref="P3:P4"/>
    <mergeCell ref="L3:L4"/>
    <mergeCell ref="AL3:AL4"/>
    <mergeCell ref="AM3:AM4"/>
    <mergeCell ref="I3:I4"/>
    <mergeCell ref="F3:F4"/>
    <mergeCell ref="W3:W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AP2:AS2"/>
    <mergeCell ref="AT2:AW2"/>
    <mergeCell ref="AX2:BA2"/>
    <mergeCell ref="BB2:BE2"/>
    <mergeCell ref="BF3:BF4"/>
    <mergeCell ref="BG3:BG4"/>
    <mergeCell ref="BH3:BH4"/>
    <mergeCell ref="BI3:BI4"/>
    <mergeCell ref="BJ3:BJ4"/>
    <mergeCell ref="AS3:AS4"/>
    <mergeCell ref="AT3:AT4"/>
    <mergeCell ref="AU3:AU4"/>
    <mergeCell ref="BK3:BK4"/>
    <mergeCell ref="BL3:BL4"/>
    <mergeCell ref="BM3:BM4"/>
    <mergeCell ref="BN3:BN4"/>
    <mergeCell ref="BO3:BO4"/>
    <mergeCell ref="BP3:BP4"/>
    <mergeCell ref="BQ3:BQ4"/>
    <mergeCell ref="AP3:AP4"/>
    <mergeCell ref="AV3:AV4"/>
    <mergeCell ref="AW3:AW4"/>
    <mergeCell ref="AX3:AX4"/>
    <mergeCell ref="AY3:AY4"/>
    <mergeCell ref="AZ3:AZ4"/>
  </mergeCells>
  <conditionalFormatting sqref="N5 N11">
    <cfRule type="cellIs" dxfId="108" priority="241" operator="equal">
      <formula>"Muy Alta"</formula>
    </cfRule>
    <cfRule type="cellIs" dxfId="107" priority="242" operator="equal">
      <formula>"Alta"</formula>
    </cfRule>
    <cfRule type="cellIs" dxfId="106" priority="243" operator="equal">
      <formula>"Media"</formula>
    </cfRule>
    <cfRule type="cellIs" dxfId="105" priority="244" operator="equal">
      <formula>"Baja"</formula>
    </cfRule>
    <cfRule type="cellIs" dxfId="104" priority="245" operator="equal">
      <formula>"Muy Baja"</formula>
    </cfRule>
  </conditionalFormatting>
  <conditionalFormatting sqref="N17">
    <cfRule type="cellIs" dxfId="103" priority="195" operator="equal">
      <formula>"Muy Alta"</formula>
    </cfRule>
    <cfRule type="cellIs" dxfId="102" priority="196" operator="equal">
      <formula>"Alta"</formula>
    </cfRule>
    <cfRule type="cellIs" dxfId="101" priority="197" operator="equal">
      <formula>"Media"</formula>
    </cfRule>
    <cfRule type="cellIs" dxfId="100" priority="198" operator="equal">
      <formula>"Baja"</formula>
    </cfRule>
    <cfRule type="cellIs" dxfId="99" priority="199" operator="equal">
      <formula>"Muy Baja"</formula>
    </cfRule>
  </conditionalFormatting>
  <conditionalFormatting sqref="N23">
    <cfRule type="cellIs" dxfId="98" priority="172" operator="equal">
      <formula>"Muy Alta"</formula>
    </cfRule>
    <cfRule type="cellIs" dxfId="97" priority="173" operator="equal">
      <formula>"Alta"</formula>
    </cfRule>
    <cfRule type="cellIs" dxfId="96" priority="174" operator="equal">
      <formula>"Media"</formula>
    </cfRule>
    <cfRule type="cellIs" dxfId="95" priority="175" operator="equal">
      <formula>"Baja"</formula>
    </cfRule>
    <cfRule type="cellIs" dxfId="94" priority="176" operator="equal">
      <formula>"Muy Baja"</formula>
    </cfRule>
  </conditionalFormatting>
  <conditionalFormatting sqref="N29">
    <cfRule type="cellIs" dxfId="93" priority="149" operator="equal">
      <formula>"Muy Alta"</formula>
    </cfRule>
    <cfRule type="cellIs" dxfId="92" priority="150" operator="equal">
      <formula>"Alta"</formula>
    </cfRule>
    <cfRule type="cellIs" dxfId="91" priority="151" operator="equal">
      <formula>"Media"</formula>
    </cfRule>
    <cfRule type="cellIs" dxfId="90" priority="152" operator="equal">
      <formula>"Baja"</formula>
    </cfRule>
    <cfRule type="cellIs" dxfId="89" priority="153" operator="equal">
      <formula>"Muy Baja"</formula>
    </cfRule>
  </conditionalFormatting>
  <conditionalFormatting sqref="N35">
    <cfRule type="cellIs" dxfId="88" priority="126" operator="equal">
      <formula>"Muy Alta"</formula>
    </cfRule>
    <cfRule type="cellIs" dxfId="87" priority="127" operator="equal">
      <formula>"Alta"</formula>
    </cfRule>
    <cfRule type="cellIs" dxfId="86" priority="128" operator="equal">
      <formula>"Media"</formula>
    </cfRule>
    <cfRule type="cellIs" dxfId="85" priority="129" operator="equal">
      <formula>"Baja"</formula>
    </cfRule>
    <cfRule type="cellIs" dxfId="84" priority="130" operator="equal">
      <formula>"Muy Baja"</formula>
    </cfRule>
  </conditionalFormatting>
  <conditionalFormatting sqref="N41">
    <cfRule type="cellIs" dxfId="83" priority="103" operator="equal">
      <formula>"Muy Alta"</formula>
    </cfRule>
    <cfRule type="cellIs" dxfId="82" priority="104" operator="equal">
      <formula>"Alta"</formula>
    </cfRule>
    <cfRule type="cellIs" dxfId="81" priority="105" operator="equal">
      <formula>"Media"</formula>
    </cfRule>
    <cfRule type="cellIs" dxfId="80" priority="106" operator="equal">
      <formula>"Baja"</formula>
    </cfRule>
    <cfRule type="cellIs" dxfId="79" priority="107" operator="equal">
      <formula>"Muy Baja"</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N53">
    <cfRule type="cellIs" dxfId="73" priority="57" operator="equal">
      <formula>"Muy Alta"</formula>
    </cfRule>
    <cfRule type="cellIs" dxfId="72" priority="58" operator="equal">
      <formula>"Alta"</formula>
    </cfRule>
    <cfRule type="cellIs" dxfId="71" priority="59" operator="equal">
      <formula>"Media"</formula>
    </cfRule>
    <cfRule type="cellIs" dxfId="70" priority="60" operator="equal">
      <formula>"Baja"</formula>
    </cfRule>
    <cfRule type="cellIs" dxfId="69" priority="61" operator="equal">
      <formula>"Muy Baja"</formula>
    </cfRule>
  </conditionalFormatting>
  <conditionalFormatting sqref="N59">
    <cfRule type="cellIs" dxfId="68" priority="34" operator="equal">
      <formula>"Muy Alta"</formula>
    </cfRule>
    <cfRule type="cellIs" dxfId="67" priority="35" operator="equal">
      <formula>"Alta"</formula>
    </cfRule>
    <cfRule type="cellIs" dxfId="66" priority="36" operator="equal">
      <formula>"Media"</formula>
    </cfRule>
    <cfRule type="cellIs" dxfId="65" priority="37" operator="equal">
      <formula>"Baja"</formula>
    </cfRule>
    <cfRule type="cellIs" dxfId="64" priority="38" operator="equal">
      <formula>"Muy Baja"</formula>
    </cfRule>
  </conditionalFormatting>
  <conditionalFormatting sqref="Q5:Q64">
    <cfRule type="containsText" dxfId="63" priority="15" operator="containsText" text="❌">
      <formula>NOT(ISERROR(SEARCH("❌",Q5)))</formula>
    </cfRule>
  </conditionalFormatting>
  <conditionalFormatting sqref="R5 R11 R17 R23 R29 R35 R41 R47 R53 R59">
    <cfRule type="cellIs" dxfId="62" priority="236" operator="equal">
      <formula>"Catastrófico"</formula>
    </cfRule>
    <cfRule type="cellIs" dxfId="61" priority="237" operator="equal">
      <formula>"Mayor"</formula>
    </cfRule>
    <cfRule type="cellIs" dxfId="60" priority="238" operator="equal">
      <formula>"Moderado"</formula>
    </cfRule>
    <cfRule type="cellIs" dxfId="59" priority="239" operator="equal">
      <formula>"Menor"</formula>
    </cfRule>
    <cfRule type="cellIs" dxfId="58" priority="240" operator="equal">
      <formula>"Leve"</formula>
    </cfRule>
  </conditionalFormatting>
  <conditionalFormatting sqref="T5">
    <cfRule type="cellIs" dxfId="57" priority="232" operator="equal">
      <formula>"Extremo"</formula>
    </cfRule>
    <cfRule type="cellIs" dxfId="56" priority="233" operator="equal">
      <formula>"Alto"</formula>
    </cfRule>
    <cfRule type="cellIs" dxfId="55" priority="234" operator="equal">
      <formula>"Moderado"</formula>
    </cfRule>
    <cfRule type="cellIs" dxfId="54" priority="235" operator="equal">
      <formula>"Bajo"</formula>
    </cfRule>
  </conditionalFormatting>
  <conditionalFormatting sqref="T11">
    <cfRule type="cellIs" dxfId="53" priority="214" operator="equal">
      <formula>"Extremo"</formula>
    </cfRule>
    <cfRule type="cellIs" dxfId="52" priority="215" operator="equal">
      <formula>"Alto"</formula>
    </cfRule>
    <cfRule type="cellIs" dxfId="51" priority="216" operator="equal">
      <formula>"Moderado"</formula>
    </cfRule>
    <cfRule type="cellIs" dxfId="50" priority="217" operator="equal">
      <formula>"Bajo"</formula>
    </cfRule>
  </conditionalFormatting>
  <conditionalFormatting sqref="T17">
    <cfRule type="cellIs" dxfId="49" priority="191" operator="equal">
      <formula>"Extremo"</formula>
    </cfRule>
    <cfRule type="cellIs" dxfId="48" priority="192" operator="equal">
      <formula>"Alto"</formula>
    </cfRule>
    <cfRule type="cellIs" dxfId="47" priority="193" operator="equal">
      <formula>"Moderado"</formula>
    </cfRule>
    <cfRule type="cellIs" dxfId="46" priority="194" operator="equal">
      <formula>"Bajo"</formula>
    </cfRule>
  </conditionalFormatting>
  <conditionalFormatting sqref="T23">
    <cfRule type="cellIs" dxfId="45" priority="168" operator="equal">
      <formula>"Extremo"</formula>
    </cfRule>
    <cfRule type="cellIs" dxfId="44" priority="169" operator="equal">
      <formula>"Alto"</formula>
    </cfRule>
    <cfRule type="cellIs" dxfId="43" priority="170" operator="equal">
      <formula>"Moderado"</formula>
    </cfRule>
    <cfRule type="cellIs" dxfId="42" priority="171" operator="equal">
      <formula>"Bajo"</formula>
    </cfRule>
  </conditionalFormatting>
  <conditionalFormatting sqref="T29">
    <cfRule type="cellIs" dxfId="41" priority="145" operator="equal">
      <formula>"Extremo"</formula>
    </cfRule>
    <cfRule type="cellIs" dxfId="40" priority="146" operator="equal">
      <formula>"Alto"</formula>
    </cfRule>
    <cfRule type="cellIs" dxfId="39" priority="147" operator="equal">
      <formula>"Moderado"</formula>
    </cfRule>
    <cfRule type="cellIs" dxfId="38" priority="148" operator="equal">
      <formula>"Bajo"</formula>
    </cfRule>
  </conditionalFormatting>
  <conditionalFormatting sqref="T35">
    <cfRule type="cellIs" dxfId="37" priority="122" operator="equal">
      <formula>"Extremo"</formula>
    </cfRule>
    <cfRule type="cellIs" dxfId="36" priority="123" operator="equal">
      <formula>"Alto"</formula>
    </cfRule>
    <cfRule type="cellIs" dxfId="35" priority="124" operator="equal">
      <formula>"Moderado"</formula>
    </cfRule>
    <cfRule type="cellIs" dxfId="34" priority="125" operator="equal">
      <formula>"Bajo"</formula>
    </cfRule>
  </conditionalFormatting>
  <conditionalFormatting sqref="T41">
    <cfRule type="cellIs" dxfId="33" priority="99" operator="equal">
      <formula>"Extremo"</formula>
    </cfRule>
    <cfRule type="cellIs" dxfId="32" priority="100" operator="equal">
      <formula>"Alto"</formula>
    </cfRule>
    <cfRule type="cellIs" dxfId="31" priority="101" operator="equal">
      <formula>"Moderado"</formula>
    </cfRule>
    <cfRule type="cellIs" dxfId="30" priority="102" operator="equal">
      <formula>"Bajo"</formula>
    </cfRule>
  </conditionalFormatting>
  <conditionalFormatting sqref="T47">
    <cfRule type="cellIs" dxfId="29" priority="76" operator="equal">
      <formula>"Extremo"</formula>
    </cfRule>
    <cfRule type="cellIs" dxfId="28" priority="77" operator="equal">
      <formula>"Alto"</formula>
    </cfRule>
    <cfRule type="cellIs" dxfId="27" priority="78" operator="equal">
      <formula>"Moderado"</formula>
    </cfRule>
    <cfRule type="cellIs" dxfId="26" priority="79" operator="equal">
      <formula>"Bajo"</formula>
    </cfRule>
  </conditionalFormatting>
  <conditionalFormatting sqref="T53">
    <cfRule type="cellIs" dxfId="25" priority="53" operator="equal">
      <formula>"Extremo"</formula>
    </cfRule>
    <cfRule type="cellIs" dxfId="24" priority="54" operator="equal">
      <formula>"Alto"</formula>
    </cfRule>
    <cfRule type="cellIs" dxfId="23" priority="55" operator="equal">
      <formula>"Moderado"</formula>
    </cfRule>
    <cfRule type="cellIs" dxfId="22" priority="56" operator="equal">
      <formula>"Bajo"</formula>
    </cfRule>
  </conditionalFormatting>
  <conditionalFormatting sqref="T59">
    <cfRule type="cellIs" dxfId="21" priority="30" operator="equal">
      <formula>"Extremo"</formula>
    </cfRule>
    <cfRule type="cellIs" dxfId="20" priority="31" operator="equal">
      <formula>"Alto"</formula>
    </cfRule>
    <cfRule type="cellIs" dxfId="19" priority="32" operator="equal">
      <formula>"Moderado"</formula>
    </cfRule>
    <cfRule type="cellIs" dxfId="18" priority="33" operator="equal">
      <formula>"Bajo"</formula>
    </cfRule>
  </conditionalFormatting>
  <conditionalFormatting sqref="AJ5:AJ64">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L5:AL64">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N5:AN6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I5:I19 I21:I64</xm:sqref>
        </x14:dataValidation>
        <x14:dataValidation type="list" allowBlank="1" showInputMessage="1" showErrorMessage="1" xr:uid="{2135382E-6996-4E1E-95E6-30F118713305}">
          <x14:formula1>
            <xm:f>'seguridad info'!$B$55:$B$110</xm:f>
          </x14:formula1>
          <xm:sqref>J5:J10 J13:J18 J20:J64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5" workbookViewId="0">
      <selection activeCell="G11" sqref="G11:G16"/>
    </sheetView>
  </sheetViews>
  <sheetFormatPr baseColWidth="10" defaultRowHeight="16.5" x14ac:dyDescent="0.3"/>
  <cols>
    <col min="1" max="1" width="4" style="2" bestFit="1" customWidth="1"/>
    <col min="2" max="4" width="18.7109375" style="111"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A1" s="522"/>
      <c r="B1" s="442"/>
      <c r="C1" s="442"/>
      <c r="D1" s="442"/>
      <c r="E1" s="522"/>
      <c r="F1" s="522"/>
      <c r="G1" s="523"/>
      <c r="H1" s="443"/>
      <c r="I1" s="443"/>
      <c r="J1" s="443"/>
      <c r="K1" s="443"/>
      <c r="L1" s="443"/>
      <c r="M1" s="443"/>
      <c r="N1" s="443"/>
      <c r="O1" s="443"/>
      <c r="P1" s="443"/>
      <c r="Q1" s="443"/>
      <c r="R1" s="443"/>
      <c r="S1" s="443"/>
      <c r="T1" s="443"/>
      <c r="U1" s="443"/>
      <c r="V1" s="443"/>
      <c r="W1" s="443"/>
      <c r="X1" s="443"/>
      <c r="Y1" s="443"/>
    </row>
    <row r="2" spans="1:25" x14ac:dyDescent="0.25">
      <c r="A2" s="447" t="s">
        <v>464</v>
      </c>
      <c r="B2" s="448"/>
      <c r="C2" s="448"/>
      <c r="D2" s="448"/>
      <c r="E2" s="448"/>
      <c r="F2" s="448"/>
      <c r="G2" s="448"/>
      <c r="H2" s="451" t="s">
        <v>465</v>
      </c>
      <c r="I2" s="451"/>
      <c r="J2" s="451"/>
      <c r="K2" s="451"/>
      <c r="L2" s="451"/>
      <c r="M2" s="451"/>
      <c r="N2" s="451"/>
      <c r="O2" s="451"/>
      <c r="P2" s="451"/>
      <c r="Q2" s="451"/>
      <c r="R2" s="451"/>
      <c r="S2" s="451"/>
      <c r="T2" s="453" t="s">
        <v>279</v>
      </c>
      <c r="U2" s="453"/>
      <c r="V2" s="453"/>
      <c r="W2" s="566" t="s">
        <v>466</v>
      </c>
      <c r="X2" s="566"/>
      <c r="Y2" s="566"/>
    </row>
    <row r="3" spans="1:25" ht="15" customHeight="1" x14ac:dyDescent="0.25">
      <c r="A3" s="531" t="s">
        <v>0</v>
      </c>
      <c r="B3" s="459" t="s">
        <v>184</v>
      </c>
      <c r="C3" s="459" t="s">
        <v>185</v>
      </c>
      <c r="D3" s="459" t="s">
        <v>186</v>
      </c>
      <c r="E3" s="532" t="s">
        <v>2</v>
      </c>
      <c r="F3" s="459" t="s">
        <v>467</v>
      </c>
      <c r="G3" s="532" t="s">
        <v>468</v>
      </c>
      <c r="H3" s="467" t="s">
        <v>207</v>
      </c>
      <c r="I3" s="467" t="s">
        <v>32</v>
      </c>
      <c r="J3" s="467" t="s">
        <v>208</v>
      </c>
      <c r="K3" s="467" t="s">
        <v>34</v>
      </c>
      <c r="L3" s="467" t="s">
        <v>456</v>
      </c>
      <c r="M3" s="467" t="s">
        <v>34</v>
      </c>
      <c r="N3" s="467" t="s">
        <v>457</v>
      </c>
      <c r="O3" s="467" t="s">
        <v>34</v>
      </c>
      <c r="P3" s="467" t="s">
        <v>458</v>
      </c>
      <c r="Q3" s="467" t="s">
        <v>34</v>
      </c>
      <c r="R3" s="467" t="s">
        <v>459</v>
      </c>
      <c r="S3" s="467" t="s">
        <v>35</v>
      </c>
      <c r="T3" s="470" t="s">
        <v>34</v>
      </c>
      <c r="U3" s="470" t="s">
        <v>280</v>
      </c>
      <c r="V3" s="470" t="s">
        <v>469</v>
      </c>
      <c r="W3" s="471" t="s">
        <v>34</v>
      </c>
      <c r="X3" s="471" t="s">
        <v>470</v>
      </c>
      <c r="Y3" s="471" t="s">
        <v>35</v>
      </c>
    </row>
    <row r="4" spans="1:25" ht="15" customHeight="1" x14ac:dyDescent="0.25">
      <c r="A4" s="531"/>
      <c r="B4" s="459"/>
      <c r="C4" s="459"/>
      <c r="D4" s="459"/>
      <c r="E4" s="532"/>
      <c r="F4" s="459"/>
      <c r="G4" s="532"/>
      <c r="H4" s="467"/>
      <c r="I4" s="467"/>
      <c r="J4" s="467"/>
      <c r="K4" s="467"/>
      <c r="L4" s="467"/>
      <c r="M4" s="467"/>
      <c r="N4" s="467"/>
      <c r="O4" s="467"/>
      <c r="P4" s="467"/>
      <c r="Q4" s="467"/>
      <c r="R4" s="467"/>
      <c r="S4" s="467"/>
      <c r="T4" s="470"/>
      <c r="U4" s="470"/>
      <c r="V4" s="470"/>
      <c r="W4" s="471"/>
      <c r="X4" s="471"/>
      <c r="Y4" s="471"/>
    </row>
    <row r="5" spans="1:25" s="160" customFormat="1" ht="15" customHeight="1" x14ac:dyDescent="0.25">
      <c r="A5" s="476">
        <v>1</v>
      </c>
      <c r="B5" s="477"/>
      <c r="C5" s="477"/>
      <c r="D5" s="477"/>
      <c r="E5" s="477"/>
      <c r="F5" s="477"/>
      <c r="G5" s="499"/>
      <c r="H5" s="492"/>
      <c r="I5" s="485"/>
      <c r="J5" s="493"/>
      <c r="K5" s="493"/>
      <c r="L5" s="492"/>
      <c r="M5" s="493"/>
      <c r="N5" s="492"/>
      <c r="O5" s="493"/>
      <c r="P5" s="492"/>
      <c r="Q5" s="493"/>
      <c r="R5" s="492"/>
      <c r="S5" s="485"/>
      <c r="T5" s="493"/>
      <c r="U5" s="492"/>
      <c r="V5" s="492"/>
      <c r="W5" s="493"/>
      <c r="X5" s="492"/>
      <c r="Y5" s="485"/>
    </row>
    <row r="6" spans="1:25" s="160" customFormat="1" ht="15" customHeight="1" x14ac:dyDescent="0.25">
      <c r="A6" s="476"/>
      <c r="B6" s="477"/>
      <c r="C6" s="477"/>
      <c r="D6" s="477"/>
      <c r="E6" s="477"/>
      <c r="F6" s="477"/>
      <c r="G6" s="499"/>
      <c r="H6" s="492"/>
      <c r="I6" s="485"/>
      <c r="J6" s="493"/>
      <c r="K6" s="493"/>
      <c r="L6" s="492"/>
      <c r="M6" s="493"/>
      <c r="N6" s="492"/>
      <c r="O6" s="493"/>
      <c r="P6" s="492"/>
      <c r="Q6" s="493"/>
      <c r="R6" s="492"/>
      <c r="S6" s="485"/>
      <c r="T6" s="493"/>
      <c r="U6" s="492"/>
      <c r="V6" s="492"/>
      <c r="W6" s="493"/>
      <c r="X6" s="492"/>
      <c r="Y6" s="485"/>
    </row>
    <row r="7" spans="1:25" s="160" customFormat="1" ht="15" customHeight="1" x14ac:dyDescent="0.25">
      <c r="A7" s="476"/>
      <c r="B7" s="477"/>
      <c r="C7" s="477"/>
      <c r="D7" s="477"/>
      <c r="E7" s="477"/>
      <c r="F7" s="477"/>
      <c r="G7" s="499"/>
      <c r="H7" s="492"/>
      <c r="I7" s="485"/>
      <c r="J7" s="493"/>
      <c r="K7" s="493"/>
      <c r="L7" s="492"/>
      <c r="M7" s="493"/>
      <c r="N7" s="492"/>
      <c r="O7" s="493"/>
      <c r="P7" s="492"/>
      <c r="Q7" s="493"/>
      <c r="R7" s="492"/>
      <c r="S7" s="485"/>
      <c r="T7" s="493"/>
      <c r="U7" s="492"/>
      <c r="V7" s="492"/>
      <c r="W7" s="493"/>
      <c r="X7" s="492"/>
      <c r="Y7" s="485"/>
    </row>
    <row r="8" spans="1:25" s="160" customFormat="1" ht="15" customHeight="1" x14ac:dyDescent="0.25">
      <c r="A8" s="476"/>
      <c r="B8" s="477"/>
      <c r="C8" s="477"/>
      <c r="D8" s="477"/>
      <c r="E8" s="477"/>
      <c r="F8" s="477"/>
      <c r="G8" s="499"/>
      <c r="H8" s="492"/>
      <c r="I8" s="485"/>
      <c r="J8" s="493"/>
      <c r="K8" s="493"/>
      <c r="L8" s="492"/>
      <c r="M8" s="493"/>
      <c r="N8" s="492"/>
      <c r="O8" s="493"/>
      <c r="P8" s="492"/>
      <c r="Q8" s="493"/>
      <c r="R8" s="492"/>
      <c r="S8" s="485"/>
      <c r="T8" s="493"/>
      <c r="U8" s="492"/>
      <c r="V8" s="492"/>
      <c r="W8" s="493"/>
      <c r="X8" s="492"/>
      <c r="Y8" s="485"/>
    </row>
    <row r="9" spans="1:25" s="160" customFormat="1" ht="15" customHeight="1" x14ac:dyDescent="0.25">
      <c r="A9" s="476"/>
      <c r="B9" s="477"/>
      <c r="C9" s="477"/>
      <c r="D9" s="477"/>
      <c r="E9" s="477"/>
      <c r="F9" s="477"/>
      <c r="G9" s="499"/>
      <c r="H9" s="492"/>
      <c r="I9" s="485"/>
      <c r="J9" s="493"/>
      <c r="K9" s="493"/>
      <c r="L9" s="492"/>
      <c r="M9" s="493"/>
      <c r="N9" s="492"/>
      <c r="O9" s="493"/>
      <c r="P9" s="492"/>
      <c r="Q9" s="493"/>
      <c r="R9" s="492"/>
      <c r="S9" s="485"/>
      <c r="T9" s="493"/>
      <c r="U9" s="492"/>
      <c r="V9" s="492"/>
      <c r="W9" s="493"/>
      <c r="X9" s="492"/>
      <c r="Y9" s="485"/>
    </row>
    <row r="10" spans="1:25" s="160" customFormat="1" ht="18" customHeight="1" x14ac:dyDescent="0.25">
      <c r="A10" s="476"/>
      <c r="B10" s="477"/>
      <c r="C10" s="477"/>
      <c r="D10" s="477"/>
      <c r="E10" s="477"/>
      <c r="F10" s="477"/>
      <c r="G10" s="499"/>
      <c r="H10" s="492"/>
      <c r="I10" s="485"/>
      <c r="J10" s="493"/>
      <c r="K10" s="493"/>
      <c r="L10" s="492"/>
      <c r="M10" s="493"/>
      <c r="N10" s="492"/>
      <c r="O10" s="493"/>
      <c r="P10" s="492"/>
      <c r="Q10" s="493"/>
      <c r="R10" s="492"/>
      <c r="S10" s="485"/>
      <c r="T10" s="493"/>
      <c r="U10" s="492"/>
      <c r="V10" s="492"/>
      <c r="W10" s="493"/>
      <c r="X10" s="492"/>
      <c r="Y10" s="485"/>
    </row>
    <row r="11" spans="1:25" s="160" customFormat="1" ht="15" customHeight="1" x14ac:dyDescent="0.25">
      <c r="A11" s="476">
        <v>2</v>
      </c>
      <c r="B11" s="477"/>
      <c r="C11" s="477"/>
      <c r="D11" s="477"/>
      <c r="E11" s="477"/>
      <c r="F11" s="477"/>
      <c r="G11" s="499"/>
      <c r="H11" s="492"/>
      <c r="I11" s="485"/>
      <c r="J11" s="493"/>
      <c r="K11" s="493"/>
      <c r="L11" s="492"/>
      <c r="M11" s="493"/>
      <c r="N11" s="492"/>
      <c r="O11" s="493"/>
      <c r="P11" s="492"/>
      <c r="Q11" s="493"/>
      <c r="R11" s="492"/>
      <c r="S11" s="485"/>
      <c r="T11" s="493"/>
      <c r="U11" s="492"/>
      <c r="V11" s="492"/>
      <c r="W11" s="493"/>
      <c r="X11" s="492"/>
      <c r="Y11" s="485"/>
    </row>
    <row r="12" spans="1:25" s="160" customFormat="1" ht="15" customHeight="1" x14ac:dyDescent="0.25">
      <c r="A12" s="476"/>
      <c r="B12" s="477"/>
      <c r="C12" s="477"/>
      <c r="D12" s="477"/>
      <c r="E12" s="477"/>
      <c r="F12" s="477"/>
      <c r="G12" s="499"/>
      <c r="H12" s="492"/>
      <c r="I12" s="485"/>
      <c r="J12" s="493"/>
      <c r="K12" s="493"/>
      <c r="L12" s="492"/>
      <c r="M12" s="493"/>
      <c r="N12" s="492"/>
      <c r="O12" s="493"/>
      <c r="P12" s="492"/>
      <c r="Q12" s="493"/>
      <c r="R12" s="492"/>
      <c r="S12" s="485"/>
      <c r="T12" s="493"/>
      <c r="U12" s="492"/>
      <c r="V12" s="492"/>
      <c r="W12" s="493"/>
      <c r="X12" s="492"/>
      <c r="Y12" s="485"/>
    </row>
    <row r="13" spans="1:25" s="160" customFormat="1" ht="15" customHeight="1" x14ac:dyDescent="0.25">
      <c r="A13" s="476"/>
      <c r="B13" s="477"/>
      <c r="C13" s="477"/>
      <c r="D13" s="477"/>
      <c r="E13" s="477"/>
      <c r="F13" s="477"/>
      <c r="G13" s="499"/>
      <c r="H13" s="492"/>
      <c r="I13" s="485"/>
      <c r="J13" s="493"/>
      <c r="K13" s="493"/>
      <c r="L13" s="492"/>
      <c r="M13" s="493"/>
      <c r="N13" s="492"/>
      <c r="O13" s="493"/>
      <c r="P13" s="492"/>
      <c r="Q13" s="493"/>
      <c r="R13" s="492"/>
      <c r="S13" s="485"/>
      <c r="T13" s="493"/>
      <c r="U13" s="492"/>
      <c r="V13" s="492"/>
      <c r="W13" s="493"/>
      <c r="X13" s="492"/>
      <c r="Y13" s="485"/>
    </row>
    <row r="14" spans="1:25" s="160" customFormat="1" ht="15" customHeight="1" x14ac:dyDescent="0.25">
      <c r="A14" s="476"/>
      <c r="B14" s="477"/>
      <c r="C14" s="477"/>
      <c r="D14" s="477"/>
      <c r="E14" s="477"/>
      <c r="F14" s="477"/>
      <c r="G14" s="499"/>
      <c r="H14" s="492"/>
      <c r="I14" s="485"/>
      <c r="J14" s="493"/>
      <c r="K14" s="493"/>
      <c r="L14" s="492"/>
      <c r="M14" s="493"/>
      <c r="N14" s="492"/>
      <c r="O14" s="493"/>
      <c r="P14" s="492"/>
      <c r="Q14" s="493"/>
      <c r="R14" s="492"/>
      <c r="S14" s="485"/>
      <c r="T14" s="493"/>
      <c r="U14" s="492"/>
      <c r="V14" s="492"/>
      <c r="W14" s="493"/>
      <c r="X14" s="492"/>
      <c r="Y14" s="485"/>
    </row>
    <row r="15" spans="1:25" s="160" customFormat="1" ht="15" customHeight="1" x14ac:dyDescent="0.25">
      <c r="A15" s="476"/>
      <c r="B15" s="477"/>
      <c r="C15" s="477"/>
      <c r="D15" s="477"/>
      <c r="E15" s="477"/>
      <c r="F15" s="477"/>
      <c r="G15" s="499"/>
      <c r="H15" s="492"/>
      <c r="I15" s="485"/>
      <c r="J15" s="493"/>
      <c r="K15" s="493"/>
      <c r="L15" s="492"/>
      <c r="M15" s="493"/>
      <c r="N15" s="492"/>
      <c r="O15" s="493"/>
      <c r="P15" s="492"/>
      <c r="Q15" s="493"/>
      <c r="R15" s="492"/>
      <c r="S15" s="485"/>
      <c r="T15" s="493"/>
      <c r="U15" s="492"/>
      <c r="V15" s="492"/>
      <c r="W15" s="493"/>
      <c r="X15" s="492"/>
      <c r="Y15" s="485"/>
    </row>
    <row r="16" spans="1:25" s="160" customFormat="1" ht="15" customHeight="1" x14ac:dyDescent="0.25">
      <c r="A16" s="476"/>
      <c r="B16" s="477"/>
      <c r="C16" s="477"/>
      <c r="D16" s="477"/>
      <c r="E16" s="477"/>
      <c r="F16" s="477"/>
      <c r="G16" s="499"/>
      <c r="H16" s="492"/>
      <c r="I16" s="485"/>
      <c r="J16" s="493"/>
      <c r="K16" s="493"/>
      <c r="L16" s="492"/>
      <c r="M16" s="493"/>
      <c r="N16" s="492"/>
      <c r="O16" s="493"/>
      <c r="P16" s="492"/>
      <c r="Q16" s="493"/>
      <c r="R16" s="492"/>
      <c r="S16" s="485"/>
      <c r="T16" s="493"/>
      <c r="U16" s="492"/>
      <c r="V16" s="492"/>
      <c r="W16" s="493"/>
      <c r="X16" s="492"/>
      <c r="Y16" s="485"/>
    </row>
    <row r="17" spans="1:25" s="160" customFormat="1" ht="15" customHeight="1" x14ac:dyDescent="0.25">
      <c r="A17" s="476">
        <v>3</v>
      </c>
      <c r="B17" s="477"/>
      <c r="C17" s="477"/>
      <c r="D17" s="477"/>
      <c r="E17" s="477"/>
      <c r="F17" s="477"/>
      <c r="G17" s="499"/>
      <c r="H17" s="492"/>
      <c r="I17" s="485"/>
      <c r="J17" s="493"/>
      <c r="K17" s="493"/>
      <c r="L17" s="492"/>
      <c r="M17" s="493"/>
      <c r="N17" s="492"/>
      <c r="O17" s="493"/>
      <c r="P17" s="492"/>
      <c r="Q17" s="493"/>
      <c r="R17" s="492"/>
      <c r="S17" s="485"/>
      <c r="T17" s="493"/>
      <c r="U17" s="492"/>
      <c r="V17" s="492"/>
      <c r="W17" s="493"/>
      <c r="X17" s="492"/>
      <c r="Y17" s="485"/>
    </row>
    <row r="18" spans="1:25" s="160" customFormat="1" ht="15" customHeight="1" x14ac:dyDescent="0.25">
      <c r="A18" s="476"/>
      <c r="B18" s="477"/>
      <c r="C18" s="477"/>
      <c r="D18" s="477"/>
      <c r="E18" s="477"/>
      <c r="F18" s="477"/>
      <c r="G18" s="499"/>
      <c r="H18" s="492"/>
      <c r="I18" s="485"/>
      <c r="J18" s="493"/>
      <c r="K18" s="493"/>
      <c r="L18" s="492"/>
      <c r="M18" s="493"/>
      <c r="N18" s="492"/>
      <c r="O18" s="493"/>
      <c r="P18" s="492"/>
      <c r="Q18" s="493"/>
      <c r="R18" s="492"/>
      <c r="S18" s="485"/>
      <c r="T18" s="493"/>
      <c r="U18" s="492"/>
      <c r="V18" s="492"/>
      <c r="W18" s="493"/>
      <c r="X18" s="492"/>
      <c r="Y18" s="485"/>
    </row>
    <row r="19" spans="1:25" s="160" customFormat="1" ht="15" customHeight="1" x14ac:dyDescent="0.25">
      <c r="A19" s="476"/>
      <c r="B19" s="477"/>
      <c r="C19" s="477"/>
      <c r="D19" s="477"/>
      <c r="E19" s="477"/>
      <c r="F19" s="477"/>
      <c r="G19" s="499"/>
      <c r="H19" s="492"/>
      <c r="I19" s="485"/>
      <c r="J19" s="493"/>
      <c r="K19" s="493"/>
      <c r="L19" s="492"/>
      <c r="M19" s="493"/>
      <c r="N19" s="492"/>
      <c r="O19" s="493"/>
      <c r="P19" s="492"/>
      <c r="Q19" s="493"/>
      <c r="R19" s="492"/>
      <c r="S19" s="485"/>
      <c r="T19" s="493"/>
      <c r="U19" s="492"/>
      <c r="V19" s="492"/>
      <c r="W19" s="493"/>
      <c r="X19" s="492"/>
      <c r="Y19" s="485"/>
    </row>
    <row r="20" spans="1:25" s="160" customFormat="1" ht="15" customHeight="1" x14ac:dyDescent="0.25">
      <c r="A20" s="476"/>
      <c r="B20" s="477"/>
      <c r="C20" s="477"/>
      <c r="D20" s="477"/>
      <c r="E20" s="477"/>
      <c r="F20" s="477"/>
      <c r="G20" s="499"/>
      <c r="H20" s="492"/>
      <c r="I20" s="485"/>
      <c r="J20" s="493"/>
      <c r="K20" s="493"/>
      <c r="L20" s="492"/>
      <c r="M20" s="493"/>
      <c r="N20" s="492"/>
      <c r="O20" s="493"/>
      <c r="P20" s="492"/>
      <c r="Q20" s="493"/>
      <c r="R20" s="492"/>
      <c r="S20" s="485"/>
      <c r="T20" s="493"/>
      <c r="U20" s="492"/>
      <c r="V20" s="492"/>
      <c r="W20" s="493"/>
      <c r="X20" s="492"/>
      <c r="Y20" s="485"/>
    </row>
    <row r="21" spans="1:25" s="160" customFormat="1" ht="15" customHeight="1" x14ac:dyDescent="0.25">
      <c r="A21" s="476"/>
      <c r="B21" s="477"/>
      <c r="C21" s="477"/>
      <c r="D21" s="477"/>
      <c r="E21" s="477"/>
      <c r="F21" s="477"/>
      <c r="G21" s="499"/>
      <c r="H21" s="492"/>
      <c r="I21" s="485"/>
      <c r="J21" s="493"/>
      <c r="K21" s="493"/>
      <c r="L21" s="492"/>
      <c r="M21" s="493"/>
      <c r="N21" s="492"/>
      <c r="O21" s="493"/>
      <c r="P21" s="492"/>
      <c r="Q21" s="493"/>
      <c r="R21" s="492"/>
      <c r="S21" s="485"/>
      <c r="T21" s="493"/>
      <c r="U21" s="492"/>
      <c r="V21" s="492"/>
      <c r="W21" s="493"/>
      <c r="X21" s="492"/>
      <c r="Y21" s="485"/>
    </row>
    <row r="22" spans="1:25" s="160" customFormat="1" ht="15" customHeight="1" x14ac:dyDescent="0.25">
      <c r="A22" s="476"/>
      <c r="B22" s="477"/>
      <c r="C22" s="477"/>
      <c r="D22" s="477"/>
      <c r="E22" s="477"/>
      <c r="F22" s="477"/>
      <c r="G22" s="499"/>
      <c r="H22" s="492"/>
      <c r="I22" s="485"/>
      <c r="J22" s="493"/>
      <c r="K22" s="493"/>
      <c r="L22" s="492"/>
      <c r="M22" s="493"/>
      <c r="N22" s="492"/>
      <c r="O22" s="493"/>
      <c r="P22" s="492"/>
      <c r="Q22" s="493"/>
      <c r="R22" s="492"/>
      <c r="S22" s="485"/>
      <c r="T22" s="493"/>
      <c r="U22" s="492"/>
      <c r="V22" s="492"/>
      <c r="W22" s="493"/>
      <c r="X22" s="492"/>
      <c r="Y22" s="485"/>
    </row>
    <row r="23" spans="1:25" s="160" customFormat="1" ht="15" customHeight="1" x14ac:dyDescent="0.25">
      <c r="A23" s="476">
        <v>4</v>
      </c>
      <c r="B23" s="477"/>
      <c r="C23" s="477"/>
      <c r="D23" s="477"/>
      <c r="E23" s="477"/>
      <c r="F23" s="477"/>
      <c r="G23" s="499"/>
      <c r="H23" s="492"/>
      <c r="I23" s="485"/>
      <c r="J23" s="493"/>
      <c r="K23" s="493"/>
      <c r="L23" s="492"/>
      <c r="M23" s="493"/>
      <c r="N23" s="492"/>
      <c r="O23" s="493"/>
      <c r="P23" s="492"/>
      <c r="Q23" s="493"/>
      <c r="R23" s="492"/>
      <c r="S23" s="485"/>
      <c r="T23" s="493"/>
      <c r="U23" s="492"/>
      <c r="V23" s="492"/>
      <c r="W23" s="493"/>
      <c r="X23" s="492"/>
      <c r="Y23" s="485"/>
    </row>
    <row r="24" spans="1:25" s="160" customFormat="1" ht="15" customHeight="1" x14ac:dyDescent="0.25">
      <c r="A24" s="476"/>
      <c r="B24" s="477"/>
      <c r="C24" s="477"/>
      <c r="D24" s="477"/>
      <c r="E24" s="477"/>
      <c r="F24" s="477"/>
      <c r="G24" s="499"/>
      <c r="H24" s="492"/>
      <c r="I24" s="485"/>
      <c r="J24" s="493"/>
      <c r="K24" s="493"/>
      <c r="L24" s="492"/>
      <c r="M24" s="493"/>
      <c r="N24" s="492"/>
      <c r="O24" s="493"/>
      <c r="P24" s="492"/>
      <c r="Q24" s="493"/>
      <c r="R24" s="492"/>
      <c r="S24" s="485"/>
      <c r="T24" s="493"/>
      <c r="U24" s="492"/>
      <c r="V24" s="492"/>
      <c r="W24" s="493"/>
      <c r="X24" s="492"/>
      <c r="Y24" s="485"/>
    </row>
    <row r="25" spans="1:25" s="160" customFormat="1" ht="15" customHeight="1" x14ac:dyDescent="0.25">
      <c r="A25" s="476"/>
      <c r="B25" s="477"/>
      <c r="C25" s="477"/>
      <c r="D25" s="477"/>
      <c r="E25" s="477"/>
      <c r="F25" s="477"/>
      <c r="G25" s="499"/>
      <c r="H25" s="492"/>
      <c r="I25" s="485"/>
      <c r="J25" s="493"/>
      <c r="K25" s="493"/>
      <c r="L25" s="492"/>
      <c r="M25" s="493"/>
      <c r="N25" s="492"/>
      <c r="O25" s="493"/>
      <c r="P25" s="492"/>
      <c r="Q25" s="493"/>
      <c r="R25" s="492"/>
      <c r="S25" s="485"/>
      <c r="T25" s="493"/>
      <c r="U25" s="492"/>
      <c r="V25" s="492"/>
      <c r="W25" s="493"/>
      <c r="X25" s="492"/>
      <c r="Y25" s="485"/>
    </row>
    <row r="26" spans="1:25" s="160" customFormat="1" ht="15" customHeight="1" x14ac:dyDescent="0.25">
      <c r="A26" s="476"/>
      <c r="B26" s="477"/>
      <c r="C26" s="477"/>
      <c r="D26" s="477"/>
      <c r="E26" s="477"/>
      <c r="F26" s="477"/>
      <c r="G26" s="499"/>
      <c r="H26" s="492"/>
      <c r="I26" s="485"/>
      <c r="J26" s="493"/>
      <c r="K26" s="493"/>
      <c r="L26" s="492"/>
      <c r="M26" s="493"/>
      <c r="N26" s="492"/>
      <c r="O26" s="493"/>
      <c r="P26" s="492"/>
      <c r="Q26" s="493"/>
      <c r="R26" s="492"/>
      <c r="S26" s="485"/>
      <c r="T26" s="493"/>
      <c r="U26" s="492"/>
      <c r="V26" s="492"/>
      <c r="W26" s="493"/>
      <c r="X26" s="492"/>
      <c r="Y26" s="485"/>
    </row>
    <row r="27" spans="1:25" s="160" customFormat="1" ht="15" customHeight="1" x14ac:dyDescent="0.25">
      <c r="A27" s="476"/>
      <c r="B27" s="477"/>
      <c r="C27" s="477"/>
      <c r="D27" s="477"/>
      <c r="E27" s="477"/>
      <c r="F27" s="477"/>
      <c r="G27" s="499"/>
      <c r="H27" s="492"/>
      <c r="I27" s="485"/>
      <c r="J27" s="493"/>
      <c r="K27" s="493"/>
      <c r="L27" s="492"/>
      <c r="M27" s="493"/>
      <c r="N27" s="492"/>
      <c r="O27" s="493"/>
      <c r="P27" s="492"/>
      <c r="Q27" s="493"/>
      <c r="R27" s="492"/>
      <c r="S27" s="485"/>
      <c r="T27" s="493"/>
      <c r="U27" s="492"/>
      <c r="V27" s="492"/>
      <c r="W27" s="493"/>
      <c r="X27" s="492"/>
      <c r="Y27" s="485"/>
    </row>
    <row r="28" spans="1:25" s="160" customFormat="1" ht="15" customHeight="1" x14ac:dyDescent="0.25">
      <c r="A28" s="476"/>
      <c r="B28" s="477"/>
      <c r="C28" s="477"/>
      <c r="D28" s="477"/>
      <c r="E28" s="477"/>
      <c r="F28" s="477"/>
      <c r="G28" s="499"/>
      <c r="H28" s="492"/>
      <c r="I28" s="485"/>
      <c r="J28" s="493"/>
      <c r="K28" s="493"/>
      <c r="L28" s="492"/>
      <c r="M28" s="493"/>
      <c r="N28" s="492"/>
      <c r="O28" s="493"/>
      <c r="P28" s="492"/>
      <c r="Q28" s="493"/>
      <c r="R28" s="492"/>
      <c r="S28" s="485"/>
      <c r="T28" s="493"/>
      <c r="U28" s="492"/>
      <c r="V28" s="492"/>
      <c r="W28" s="493"/>
      <c r="X28" s="492"/>
      <c r="Y28" s="485"/>
    </row>
    <row r="29" spans="1:25" s="160" customFormat="1" ht="15" customHeight="1" x14ac:dyDescent="0.25">
      <c r="A29" s="476">
        <v>5</v>
      </c>
      <c r="B29" s="477"/>
      <c r="C29" s="477"/>
      <c r="D29" s="477"/>
      <c r="E29" s="477"/>
      <c r="F29" s="477"/>
      <c r="G29" s="499"/>
      <c r="H29" s="492"/>
      <c r="I29" s="485"/>
      <c r="J29" s="493"/>
      <c r="K29" s="493"/>
      <c r="L29" s="492"/>
      <c r="M29" s="493"/>
      <c r="N29" s="492"/>
      <c r="O29" s="493"/>
      <c r="P29" s="492"/>
      <c r="Q29" s="493"/>
      <c r="R29" s="492"/>
      <c r="S29" s="485"/>
      <c r="T29" s="493"/>
      <c r="U29" s="492"/>
      <c r="V29" s="492"/>
      <c r="W29" s="493"/>
      <c r="X29" s="492"/>
      <c r="Y29" s="485"/>
    </row>
    <row r="30" spans="1:25" s="160" customFormat="1" ht="15" customHeight="1" x14ac:dyDescent="0.25">
      <c r="A30" s="476"/>
      <c r="B30" s="477"/>
      <c r="C30" s="477"/>
      <c r="D30" s="477"/>
      <c r="E30" s="477"/>
      <c r="F30" s="477"/>
      <c r="G30" s="499"/>
      <c r="H30" s="492"/>
      <c r="I30" s="485"/>
      <c r="J30" s="493"/>
      <c r="K30" s="493"/>
      <c r="L30" s="492"/>
      <c r="M30" s="493"/>
      <c r="N30" s="492"/>
      <c r="O30" s="493"/>
      <c r="P30" s="492"/>
      <c r="Q30" s="493"/>
      <c r="R30" s="492"/>
      <c r="S30" s="485"/>
      <c r="T30" s="493"/>
      <c r="U30" s="492"/>
      <c r="V30" s="492"/>
      <c r="W30" s="493"/>
      <c r="X30" s="492"/>
      <c r="Y30" s="485"/>
    </row>
    <row r="31" spans="1:25" s="160" customFormat="1" ht="15" customHeight="1" x14ac:dyDescent="0.25">
      <c r="A31" s="476"/>
      <c r="B31" s="477"/>
      <c r="C31" s="477"/>
      <c r="D31" s="477"/>
      <c r="E31" s="477"/>
      <c r="F31" s="477"/>
      <c r="G31" s="499"/>
      <c r="H31" s="492"/>
      <c r="I31" s="485"/>
      <c r="J31" s="493"/>
      <c r="K31" s="493"/>
      <c r="L31" s="492"/>
      <c r="M31" s="493"/>
      <c r="N31" s="492"/>
      <c r="O31" s="493"/>
      <c r="P31" s="492"/>
      <c r="Q31" s="493"/>
      <c r="R31" s="492"/>
      <c r="S31" s="485"/>
      <c r="T31" s="493"/>
      <c r="U31" s="492"/>
      <c r="V31" s="492"/>
      <c r="W31" s="493"/>
      <c r="X31" s="492"/>
      <c r="Y31" s="485"/>
    </row>
    <row r="32" spans="1:25" s="160" customFormat="1" ht="15" customHeight="1" x14ac:dyDescent="0.25">
      <c r="A32" s="476"/>
      <c r="B32" s="477"/>
      <c r="C32" s="477"/>
      <c r="D32" s="477"/>
      <c r="E32" s="477"/>
      <c r="F32" s="477"/>
      <c r="G32" s="499"/>
      <c r="H32" s="492"/>
      <c r="I32" s="485"/>
      <c r="J32" s="493"/>
      <c r="K32" s="493"/>
      <c r="L32" s="492"/>
      <c r="M32" s="493"/>
      <c r="N32" s="492"/>
      <c r="O32" s="493"/>
      <c r="P32" s="492"/>
      <c r="Q32" s="493"/>
      <c r="R32" s="492"/>
      <c r="S32" s="485"/>
      <c r="T32" s="493"/>
      <c r="U32" s="492"/>
      <c r="V32" s="492"/>
      <c r="W32" s="493"/>
      <c r="X32" s="492"/>
      <c r="Y32" s="485"/>
    </row>
    <row r="33" spans="1:25" s="160" customFormat="1" ht="15" customHeight="1" x14ac:dyDescent="0.25">
      <c r="A33" s="476"/>
      <c r="B33" s="477"/>
      <c r="C33" s="477"/>
      <c r="D33" s="477"/>
      <c r="E33" s="477"/>
      <c r="F33" s="477"/>
      <c r="G33" s="499"/>
      <c r="H33" s="492"/>
      <c r="I33" s="485"/>
      <c r="J33" s="493"/>
      <c r="K33" s="493"/>
      <c r="L33" s="492"/>
      <c r="M33" s="493"/>
      <c r="N33" s="492"/>
      <c r="O33" s="493"/>
      <c r="P33" s="492"/>
      <c r="Q33" s="493"/>
      <c r="R33" s="492"/>
      <c r="S33" s="485"/>
      <c r="T33" s="493"/>
      <c r="U33" s="492"/>
      <c r="V33" s="492"/>
      <c r="W33" s="493"/>
      <c r="X33" s="492"/>
      <c r="Y33" s="485"/>
    </row>
    <row r="34" spans="1:25" s="160" customFormat="1" ht="15" customHeight="1" x14ac:dyDescent="0.25">
      <c r="A34" s="476"/>
      <c r="B34" s="477"/>
      <c r="C34" s="477"/>
      <c r="D34" s="477"/>
      <c r="E34" s="477"/>
      <c r="F34" s="477"/>
      <c r="G34" s="499"/>
      <c r="H34" s="492"/>
      <c r="I34" s="485"/>
      <c r="J34" s="493"/>
      <c r="K34" s="493"/>
      <c r="L34" s="492"/>
      <c r="M34" s="493"/>
      <c r="N34" s="492"/>
      <c r="O34" s="493"/>
      <c r="P34" s="492"/>
      <c r="Q34" s="493"/>
      <c r="R34" s="492"/>
      <c r="S34" s="485"/>
      <c r="T34" s="493"/>
      <c r="U34" s="492"/>
      <c r="V34" s="492"/>
      <c r="W34" s="493"/>
      <c r="X34" s="492"/>
      <c r="Y34" s="485"/>
    </row>
    <row r="35" spans="1:25" s="160" customFormat="1" ht="15" customHeight="1" x14ac:dyDescent="0.25">
      <c r="A35" s="476">
        <v>6</v>
      </c>
      <c r="B35" s="477"/>
      <c r="C35" s="477"/>
      <c r="D35" s="477"/>
      <c r="E35" s="477"/>
      <c r="F35" s="477"/>
      <c r="G35" s="499"/>
      <c r="H35" s="492"/>
      <c r="I35" s="485"/>
      <c r="J35" s="493"/>
      <c r="K35" s="493"/>
      <c r="L35" s="492"/>
      <c r="M35" s="493"/>
      <c r="N35" s="492"/>
      <c r="O35" s="493"/>
      <c r="P35" s="492"/>
      <c r="Q35" s="493"/>
      <c r="R35" s="492"/>
      <c r="S35" s="485"/>
      <c r="T35" s="493"/>
      <c r="U35" s="492"/>
      <c r="V35" s="492"/>
      <c r="W35" s="493"/>
      <c r="X35" s="492"/>
      <c r="Y35" s="485"/>
    </row>
    <row r="36" spans="1:25" s="160" customFormat="1" ht="15" customHeight="1" x14ac:dyDescent="0.25">
      <c r="A36" s="476"/>
      <c r="B36" s="477"/>
      <c r="C36" s="477"/>
      <c r="D36" s="477"/>
      <c r="E36" s="477"/>
      <c r="F36" s="477"/>
      <c r="G36" s="499"/>
      <c r="H36" s="492"/>
      <c r="I36" s="485"/>
      <c r="J36" s="493"/>
      <c r="K36" s="493"/>
      <c r="L36" s="492"/>
      <c r="M36" s="493"/>
      <c r="N36" s="492"/>
      <c r="O36" s="493"/>
      <c r="P36" s="492"/>
      <c r="Q36" s="493"/>
      <c r="R36" s="492"/>
      <c r="S36" s="485"/>
      <c r="T36" s="493"/>
      <c r="U36" s="492"/>
      <c r="V36" s="492"/>
      <c r="W36" s="493"/>
      <c r="X36" s="492"/>
      <c r="Y36" s="485"/>
    </row>
    <row r="37" spans="1:25" s="160" customFormat="1" ht="15" customHeight="1" x14ac:dyDescent="0.25">
      <c r="A37" s="476"/>
      <c r="B37" s="477"/>
      <c r="C37" s="477"/>
      <c r="D37" s="477"/>
      <c r="E37" s="477"/>
      <c r="F37" s="477"/>
      <c r="G37" s="499"/>
      <c r="H37" s="492"/>
      <c r="I37" s="485"/>
      <c r="J37" s="493"/>
      <c r="K37" s="493"/>
      <c r="L37" s="492"/>
      <c r="M37" s="493"/>
      <c r="N37" s="492"/>
      <c r="O37" s="493"/>
      <c r="P37" s="492"/>
      <c r="Q37" s="493"/>
      <c r="R37" s="492"/>
      <c r="S37" s="485"/>
      <c r="T37" s="493"/>
      <c r="U37" s="492"/>
      <c r="V37" s="492"/>
      <c r="W37" s="493"/>
      <c r="X37" s="492"/>
      <c r="Y37" s="485"/>
    </row>
    <row r="38" spans="1:25" s="160" customFormat="1" ht="15" customHeight="1" x14ac:dyDescent="0.25">
      <c r="A38" s="476"/>
      <c r="B38" s="477"/>
      <c r="C38" s="477"/>
      <c r="D38" s="477"/>
      <c r="E38" s="477"/>
      <c r="F38" s="477"/>
      <c r="G38" s="499"/>
      <c r="H38" s="492"/>
      <c r="I38" s="485"/>
      <c r="J38" s="493"/>
      <c r="K38" s="493"/>
      <c r="L38" s="492"/>
      <c r="M38" s="493"/>
      <c r="N38" s="492"/>
      <c r="O38" s="493"/>
      <c r="P38" s="492"/>
      <c r="Q38" s="493"/>
      <c r="R38" s="492"/>
      <c r="S38" s="485"/>
      <c r="T38" s="493"/>
      <c r="U38" s="492"/>
      <c r="V38" s="492"/>
      <c r="W38" s="493"/>
      <c r="X38" s="492"/>
      <c r="Y38" s="485"/>
    </row>
    <row r="39" spans="1:25" s="160" customFormat="1" ht="15" customHeight="1" x14ac:dyDescent="0.25">
      <c r="A39" s="476"/>
      <c r="B39" s="477"/>
      <c r="C39" s="477"/>
      <c r="D39" s="477"/>
      <c r="E39" s="477"/>
      <c r="F39" s="477"/>
      <c r="G39" s="499"/>
      <c r="H39" s="492"/>
      <c r="I39" s="485"/>
      <c r="J39" s="493"/>
      <c r="K39" s="493"/>
      <c r="L39" s="492"/>
      <c r="M39" s="493"/>
      <c r="N39" s="492"/>
      <c r="O39" s="493"/>
      <c r="P39" s="492"/>
      <c r="Q39" s="493"/>
      <c r="R39" s="492"/>
      <c r="S39" s="485"/>
      <c r="T39" s="493"/>
      <c r="U39" s="492"/>
      <c r="V39" s="492"/>
      <c r="W39" s="493"/>
      <c r="X39" s="492"/>
      <c r="Y39" s="485"/>
    </row>
    <row r="40" spans="1:25" s="160" customFormat="1" ht="15" customHeight="1" x14ac:dyDescent="0.25">
      <c r="A40" s="476"/>
      <c r="B40" s="477"/>
      <c r="C40" s="477"/>
      <c r="D40" s="477"/>
      <c r="E40" s="477"/>
      <c r="F40" s="477"/>
      <c r="G40" s="499"/>
      <c r="H40" s="492"/>
      <c r="I40" s="485"/>
      <c r="J40" s="493"/>
      <c r="K40" s="493"/>
      <c r="L40" s="492"/>
      <c r="M40" s="493"/>
      <c r="N40" s="492"/>
      <c r="O40" s="493"/>
      <c r="P40" s="492"/>
      <c r="Q40" s="493"/>
      <c r="R40" s="492"/>
      <c r="S40" s="485"/>
      <c r="T40" s="493"/>
      <c r="U40" s="492"/>
      <c r="V40" s="492"/>
      <c r="W40" s="493"/>
      <c r="X40" s="492"/>
      <c r="Y40" s="485"/>
    </row>
    <row r="41" spans="1:25" s="160" customFormat="1" ht="15" customHeight="1" x14ac:dyDescent="0.25">
      <c r="A41" s="476">
        <v>7</v>
      </c>
      <c r="B41" s="477"/>
      <c r="C41" s="477"/>
      <c r="D41" s="477"/>
      <c r="E41" s="477"/>
      <c r="F41" s="477"/>
      <c r="G41" s="499"/>
      <c r="H41" s="492"/>
      <c r="I41" s="485"/>
      <c r="J41" s="493"/>
      <c r="K41" s="493"/>
      <c r="L41" s="492"/>
      <c r="M41" s="493"/>
      <c r="N41" s="492"/>
      <c r="O41" s="493"/>
      <c r="P41" s="492"/>
      <c r="Q41" s="493"/>
      <c r="R41" s="492"/>
      <c r="S41" s="485"/>
      <c r="T41" s="493"/>
      <c r="U41" s="492"/>
      <c r="V41" s="492"/>
      <c r="W41" s="493"/>
      <c r="X41" s="492"/>
      <c r="Y41" s="485"/>
    </row>
    <row r="42" spans="1:25" s="160" customFormat="1" ht="15" customHeight="1" x14ac:dyDescent="0.25">
      <c r="A42" s="476"/>
      <c r="B42" s="477"/>
      <c r="C42" s="477"/>
      <c r="D42" s="477"/>
      <c r="E42" s="477"/>
      <c r="F42" s="477"/>
      <c r="G42" s="499"/>
      <c r="H42" s="492"/>
      <c r="I42" s="485"/>
      <c r="J42" s="493"/>
      <c r="K42" s="493"/>
      <c r="L42" s="492"/>
      <c r="M42" s="493"/>
      <c r="N42" s="492"/>
      <c r="O42" s="493"/>
      <c r="P42" s="492"/>
      <c r="Q42" s="493"/>
      <c r="R42" s="492"/>
      <c r="S42" s="485"/>
      <c r="T42" s="493"/>
      <c r="U42" s="492"/>
      <c r="V42" s="492"/>
      <c r="W42" s="493"/>
      <c r="X42" s="492"/>
      <c r="Y42" s="485"/>
    </row>
    <row r="43" spans="1:25" s="160" customFormat="1" ht="15" customHeight="1" x14ac:dyDescent="0.25">
      <c r="A43" s="476"/>
      <c r="B43" s="477"/>
      <c r="C43" s="477"/>
      <c r="D43" s="477"/>
      <c r="E43" s="477"/>
      <c r="F43" s="477"/>
      <c r="G43" s="499"/>
      <c r="H43" s="492"/>
      <c r="I43" s="485"/>
      <c r="J43" s="493"/>
      <c r="K43" s="493"/>
      <c r="L43" s="492"/>
      <c r="M43" s="493"/>
      <c r="N43" s="492"/>
      <c r="O43" s="493"/>
      <c r="P43" s="492"/>
      <c r="Q43" s="493"/>
      <c r="R43" s="492"/>
      <c r="S43" s="485"/>
      <c r="T43" s="493"/>
      <c r="U43" s="492"/>
      <c r="V43" s="492"/>
      <c r="W43" s="493"/>
      <c r="X43" s="492"/>
      <c r="Y43" s="485"/>
    </row>
    <row r="44" spans="1:25" s="160" customFormat="1" ht="15" customHeight="1" x14ac:dyDescent="0.25">
      <c r="A44" s="476"/>
      <c r="B44" s="477"/>
      <c r="C44" s="477"/>
      <c r="D44" s="477"/>
      <c r="E44" s="477"/>
      <c r="F44" s="477"/>
      <c r="G44" s="499"/>
      <c r="H44" s="492"/>
      <c r="I44" s="485"/>
      <c r="J44" s="493"/>
      <c r="K44" s="493"/>
      <c r="L44" s="492"/>
      <c r="M44" s="493"/>
      <c r="N44" s="492"/>
      <c r="O44" s="493"/>
      <c r="P44" s="492"/>
      <c r="Q44" s="493"/>
      <c r="R44" s="492"/>
      <c r="S44" s="485"/>
      <c r="T44" s="493"/>
      <c r="U44" s="492"/>
      <c r="V44" s="492"/>
      <c r="W44" s="493"/>
      <c r="X44" s="492"/>
      <c r="Y44" s="485"/>
    </row>
    <row r="45" spans="1:25" s="160" customFormat="1" ht="15" customHeight="1" x14ac:dyDescent="0.25">
      <c r="A45" s="476"/>
      <c r="B45" s="477"/>
      <c r="C45" s="477"/>
      <c r="D45" s="477"/>
      <c r="E45" s="477"/>
      <c r="F45" s="477"/>
      <c r="G45" s="499"/>
      <c r="H45" s="492"/>
      <c r="I45" s="485"/>
      <c r="J45" s="493"/>
      <c r="K45" s="493"/>
      <c r="L45" s="492"/>
      <c r="M45" s="493"/>
      <c r="N45" s="492"/>
      <c r="O45" s="493"/>
      <c r="P45" s="492"/>
      <c r="Q45" s="493"/>
      <c r="R45" s="492"/>
      <c r="S45" s="485"/>
      <c r="T45" s="493"/>
      <c r="U45" s="492"/>
      <c r="V45" s="492"/>
      <c r="W45" s="493"/>
      <c r="X45" s="492"/>
      <c r="Y45" s="485"/>
    </row>
    <row r="46" spans="1:25" s="160" customFormat="1" ht="15" customHeight="1" x14ac:dyDescent="0.25">
      <c r="A46" s="476"/>
      <c r="B46" s="477"/>
      <c r="C46" s="477"/>
      <c r="D46" s="477"/>
      <c r="E46" s="477"/>
      <c r="F46" s="477"/>
      <c r="G46" s="499"/>
      <c r="H46" s="492"/>
      <c r="I46" s="485"/>
      <c r="J46" s="493"/>
      <c r="K46" s="493"/>
      <c r="L46" s="492"/>
      <c r="M46" s="493"/>
      <c r="N46" s="492"/>
      <c r="O46" s="493"/>
      <c r="P46" s="492"/>
      <c r="Q46" s="493"/>
      <c r="R46" s="492"/>
      <c r="S46" s="485"/>
      <c r="T46" s="493"/>
      <c r="U46" s="492"/>
      <c r="V46" s="492"/>
      <c r="W46" s="493"/>
      <c r="X46" s="492"/>
      <c r="Y46" s="485"/>
    </row>
    <row r="47" spans="1:25" s="160" customFormat="1" ht="15" customHeight="1" x14ac:dyDescent="0.25">
      <c r="A47" s="476">
        <v>8</v>
      </c>
      <c r="B47" s="477"/>
      <c r="C47" s="477"/>
      <c r="D47" s="477"/>
      <c r="E47" s="477"/>
      <c r="F47" s="477"/>
      <c r="G47" s="499"/>
      <c r="H47" s="492"/>
      <c r="I47" s="485"/>
      <c r="J47" s="493"/>
      <c r="K47" s="493"/>
      <c r="L47" s="492"/>
      <c r="M47" s="493"/>
      <c r="N47" s="492"/>
      <c r="O47" s="493"/>
      <c r="P47" s="492"/>
      <c r="Q47" s="493"/>
      <c r="R47" s="492"/>
      <c r="S47" s="485"/>
      <c r="T47" s="493"/>
      <c r="U47" s="492"/>
      <c r="V47" s="492"/>
      <c r="W47" s="493"/>
      <c r="X47" s="492"/>
      <c r="Y47" s="485"/>
    </row>
    <row r="48" spans="1:25" s="160" customFormat="1" ht="15" customHeight="1" x14ac:dyDescent="0.25">
      <c r="A48" s="476"/>
      <c r="B48" s="477"/>
      <c r="C48" s="477"/>
      <c r="D48" s="477"/>
      <c r="E48" s="477"/>
      <c r="F48" s="477"/>
      <c r="G48" s="499"/>
      <c r="H48" s="492"/>
      <c r="I48" s="485"/>
      <c r="J48" s="493"/>
      <c r="K48" s="493"/>
      <c r="L48" s="492"/>
      <c r="M48" s="493"/>
      <c r="N48" s="492"/>
      <c r="O48" s="493"/>
      <c r="P48" s="492"/>
      <c r="Q48" s="493"/>
      <c r="R48" s="492"/>
      <c r="S48" s="485"/>
      <c r="T48" s="493"/>
      <c r="U48" s="492"/>
      <c r="V48" s="492"/>
      <c r="W48" s="493"/>
      <c r="X48" s="492"/>
      <c r="Y48" s="485"/>
    </row>
    <row r="49" spans="1:25" s="160" customFormat="1" ht="15" customHeight="1" x14ac:dyDescent="0.25">
      <c r="A49" s="476"/>
      <c r="B49" s="477"/>
      <c r="C49" s="477"/>
      <c r="D49" s="477"/>
      <c r="E49" s="477"/>
      <c r="F49" s="477"/>
      <c r="G49" s="499"/>
      <c r="H49" s="492"/>
      <c r="I49" s="485"/>
      <c r="J49" s="493"/>
      <c r="K49" s="493"/>
      <c r="L49" s="492"/>
      <c r="M49" s="493"/>
      <c r="N49" s="492"/>
      <c r="O49" s="493"/>
      <c r="P49" s="492"/>
      <c r="Q49" s="493"/>
      <c r="R49" s="492"/>
      <c r="S49" s="485"/>
      <c r="T49" s="493"/>
      <c r="U49" s="492"/>
      <c r="V49" s="492"/>
      <c r="W49" s="493"/>
      <c r="X49" s="492"/>
      <c r="Y49" s="485"/>
    </row>
    <row r="50" spans="1:25" s="160" customFormat="1" ht="15" customHeight="1" x14ac:dyDescent="0.25">
      <c r="A50" s="476"/>
      <c r="B50" s="477"/>
      <c r="C50" s="477"/>
      <c r="D50" s="477"/>
      <c r="E50" s="477"/>
      <c r="F50" s="477"/>
      <c r="G50" s="499"/>
      <c r="H50" s="492"/>
      <c r="I50" s="485"/>
      <c r="J50" s="493"/>
      <c r="K50" s="493"/>
      <c r="L50" s="492"/>
      <c r="M50" s="493"/>
      <c r="N50" s="492"/>
      <c r="O50" s="493"/>
      <c r="P50" s="492"/>
      <c r="Q50" s="493"/>
      <c r="R50" s="492"/>
      <c r="S50" s="485"/>
      <c r="T50" s="493"/>
      <c r="U50" s="492"/>
      <c r="V50" s="492"/>
      <c r="W50" s="493"/>
      <c r="X50" s="492"/>
      <c r="Y50" s="485"/>
    </row>
    <row r="51" spans="1:25" s="160" customFormat="1" ht="15" customHeight="1" x14ac:dyDescent="0.25">
      <c r="A51" s="476"/>
      <c r="B51" s="477"/>
      <c r="C51" s="477"/>
      <c r="D51" s="477"/>
      <c r="E51" s="477"/>
      <c r="F51" s="477"/>
      <c r="G51" s="499"/>
      <c r="H51" s="492"/>
      <c r="I51" s="485"/>
      <c r="J51" s="493"/>
      <c r="K51" s="493"/>
      <c r="L51" s="492"/>
      <c r="M51" s="493"/>
      <c r="N51" s="492"/>
      <c r="O51" s="493"/>
      <c r="P51" s="492"/>
      <c r="Q51" s="493"/>
      <c r="R51" s="492"/>
      <c r="S51" s="485"/>
      <c r="T51" s="493"/>
      <c r="U51" s="492"/>
      <c r="V51" s="492"/>
      <c r="W51" s="493"/>
      <c r="X51" s="492"/>
      <c r="Y51" s="485"/>
    </row>
    <row r="52" spans="1:25" s="160" customFormat="1" ht="15" customHeight="1" x14ac:dyDescent="0.25">
      <c r="A52" s="476"/>
      <c r="B52" s="477"/>
      <c r="C52" s="477"/>
      <c r="D52" s="477"/>
      <c r="E52" s="477"/>
      <c r="F52" s="477"/>
      <c r="G52" s="499"/>
      <c r="H52" s="492"/>
      <c r="I52" s="485"/>
      <c r="J52" s="493"/>
      <c r="K52" s="493"/>
      <c r="L52" s="492"/>
      <c r="M52" s="493"/>
      <c r="N52" s="492"/>
      <c r="O52" s="493"/>
      <c r="P52" s="492"/>
      <c r="Q52" s="493"/>
      <c r="R52" s="492"/>
      <c r="S52" s="485"/>
      <c r="T52" s="493"/>
      <c r="U52" s="492"/>
      <c r="V52" s="492"/>
      <c r="W52" s="493"/>
      <c r="X52" s="492"/>
      <c r="Y52" s="485"/>
    </row>
    <row r="53" spans="1:25" s="160" customFormat="1" ht="15" customHeight="1" x14ac:dyDescent="0.25">
      <c r="A53" s="476">
        <v>9</v>
      </c>
      <c r="B53" s="477"/>
      <c r="C53" s="477"/>
      <c r="D53" s="477"/>
      <c r="E53" s="477"/>
      <c r="F53" s="477"/>
      <c r="G53" s="499"/>
      <c r="H53" s="492"/>
      <c r="I53" s="485"/>
      <c r="J53" s="493"/>
      <c r="K53" s="493"/>
      <c r="L53" s="492"/>
      <c r="M53" s="493"/>
      <c r="N53" s="492"/>
      <c r="O53" s="493"/>
      <c r="P53" s="492"/>
      <c r="Q53" s="493"/>
      <c r="R53" s="492"/>
      <c r="S53" s="485"/>
      <c r="T53" s="493"/>
      <c r="U53" s="492"/>
      <c r="V53" s="492"/>
      <c r="W53" s="493"/>
      <c r="X53" s="492"/>
      <c r="Y53" s="485"/>
    </row>
    <row r="54" spans="1:25" s="160" customFormat="1" ht="15" customHeight="1" x14ac:dyDescent="0.25">
      <c r="A54" s="476"/>
      <c r="B54" s="477"/>
      <c r="C54" s="477"/>
      <c r="D54" s="477"/>
      <c r="E54" s="477"/>
      <c r="F54" s="477"/>
      <c r="G54" s="499"/>
      <c r="H54" s="492"/>
      <c r="I54" s="485"/>
      <c r="J54" s="493"/>
      <c r="K54" s="493"/>
      <c r="L54" s="492"/>
      <c r="M54" s="493"/>
      <c r="N54" s="492"/>
      <c r="O54" s="493"/>
      <c r="P54" s="492"/>
      <c r="Q54" s="493"/>
      <c r="R54" s="492"/>
      <c r="S54" s="485"/>
      <c r="T54" s="493"/>
      <c r="U54" s="492"/>
      <c r="V54" s="492"/>
      <c r="W54" s="493"/>
      <c r="X54" s="492"/>
      <c r="Y54" s="485"/>
    </row>
    <row r="55" spans="1:25" s="160" customFormat="1" ht="15" customHeight="1" x14ac:dyDescent="0.25">
      <c r="A55" s="476"/>
      <c r="B55" s="477"/>
      <c r="C55" s="477"/>
      <c r="D55" s="477"/>
      <c r="E55" s="477"/>
      <c r="F55" s="477"/>
      <c r="G55" s="499"/>
      <c r="H55" s="492"/>
      <c r="I55" s="485"/>
      <c r="J55" s="493"/>
      <c r="K55" s="493"/>
      <c r="L55" s="492"/>
      <c r="M55" s="493"/>
      <c r="N55" s="492"/>
      <c r="O55" s="493"/>
      <c r="P55" s="492"/>
      <c r="Q55" s="493"/>
      <c r="R55" s="492"/>
      <c r="S55" s="485"/>
      <c r="T55" s="493"/>
      <c r="U55" s="492"/>
      <c r="V55" s="492"/>
      <c r="W55" s="493"/>
      <c r="X55" s="492"/>
      <c r="Y55" s="485"/>
    </row>
    <row r="56" spans="1:25" s="160" customFormat="1" ht="15" customHeight="1" x14ac:dyDescent="0.25">
      <c r="A56" s="476"/>
      <c r="B56" s="477"/>
      <c r="C56" s="477"/>
      <c r="D56" s="477"/>
      <c r="E56" s="477"/>
      <c r="F56" s="477"/>
      <c r="G56" s="499"/>
      <c r="H56" s="492"/>
      <c r="I56" s="485"/>
      <c r="J56" s="493"/>
      <c r="K56" s="493"/>
      <c r="L56" s="492"/>
      <c r="M56" s="493"/>
      <c r="N56" s="492"/>
      <c r="O56" s="493"/>
      <c r="P56" s="492"/>
      <c r="Q56" s="493"/>
      <c r="R56" s="492"/>
      <c r="S56" s="485"/>
      <c r="T56" s="493"/>
      <c r="U56" s="492"/>
      <c r="V56" s="492"/>
      <c r="W56" s="493"/>
      <c r="X56" s="492"/>
      <c r="Y56" s="485"/>
    </row>
    <row r="57" spans="1:25" s="160" customFormat="1" ht="15" customHeight="1" x14ac:dyDescent="0.25">
      <c r="A57" s="476"/>
      <c r="B57" s="477"/>
      <c r="C57" s="477"/>
      <c r="D57" s="477"/>
      <c r="E57" s="477"/>
      <c r="F57" s="477"/>
      <c r="G57" s="499"/>
      <c r="H57" s="492"/>
      <c r="I57" s="485"/>
      <c r="J57" s="493"/>
      <c r="K57" s="493"/>
      <c r="L57" s="492"/>
      <c r="M57" s="493"/>
      <c r="N57" s="492"/>
      <c r="O57" s="493"/>
      <c r="P57" s="492"/>
      <c r="Q57" s="493"/>
      <c r="R57" s="492"/>
      <c r="S57" s="485"/>
      <c r="T57" s="493"/>
      <c r="U57" s="492"/>
      <c r="V57" s="492"/>
      <c r="W57" s="493"/>
      <c r="X57" s="492"/>
      <c r="Y57" s="485"/>
    </row>
    <row r="58" spans="1:25" s="160" customFormat="1" ht="15" customHeight="1" x14ac:dyDescent="0.25">
      <c r="A58" s="476"/>
      <c r="B58" s="477"/>
      <c r="C58" s="477"/>
      <c r="D58" s="477"/>
      <c r="E58" s="477"/>
      <c r="F58" s="477"/>
      <c r="G58" s="499"/>
      <c r="H58" s="492"/>
      <c r="I58" s="485"/>
      <c r="J58" s="493"/>
      <c r="K58" s="493"/>
      <c r="L58" s="492"/>
      <c r="M58" s="493"/>
      <c r="N58" s="492"/>
      <c r="O58" s="493"/>
      <c r="P58" s="492"/>
      <c r="Q58" s="493"/>
      <c r="R58" s="492"/>
      <c r="S58" s="485"/>
      <c r="T58" s="493"/>
      <c r="U58" s="492"/>
      <c r="V58" s="492"/>
      <c r="W58" s="493"/>
      <c r="X58" s="492"/>
      <c r="Y58" s="485"/>
    </row>
    <row r="59" spans="1:25" s="160" customFormat="1" ht="15" customHeight="1" x14ac:dyDescent="0.25">
      <c r="A59" s="476">
        <v>10</v>
      </c>
      <c r="B59" s="477"/>
      <c r="C59" s="477"/>
      <c r="D59" s="477"/>
      <c r="E59" s="477"/>
      <c r="F59" s="477"/>
      <c r="G59" s="499"/>
      <c r="H59" s="492"/>
      <c r="I59" s="485"/>
      <c r="J59" s="493"/>
      <c r="K59" s="493"/>
      <c r="L59" s="492"/>
      <c r="M59" s="493"/>
      <c r="N59" s="492"/>
      <c r="O59" s="493"/>
      <c r="P59" s="492"/>
      <c r="Q59" s="493"/>
      <c r="R59" s="492"/>
      <c r="S59" s="485"/>
      <c r="T59" s="493"/>
      <c r="U59" s="492"/>
      <c r="V59" s="492"/>
      <c r="W59" s="493"/>
      <c r="X59" s="492"/>
      <c r="Y59" s="485"/>
    </row>
    <row r="60" spans="1:25" s="160" customFormat="1" ht="15" customHeight="1" x14ac:dyDescent="0.25">
      <c r="A60" s="476"/>
      <c r="B60" s="477"/>
      <c r="C60" s="477"/>
      <c r="D60" s="477"/>
      <c r="E60" s="477"/>
      <c r="F60" s="477"/>
      <c r="G60" s="499"/>
      <c r="H60" s="492"/>
      <c r="I60" s="485"/>
      <c r="J60" s="493"/>
      <c r="K60" s="493"/>
      <c r="L60" s="492"/>
      <c r="M60" s="493"/>
      <c r="N60" s="492"/>
      <c r="O60" s="493"/>
      <c r="P60" s="492"/>
      <c r="Q60" s="493"/>
      <c r="R60" s="492"/>
      <c r="S60" s="485"/>
      <c r="T60" s="493"/>
      <c r="U60" s="492"/>
      <c r="V60" s="492"/>
      <c r="W60" s="493"/>
      <c r="X60" s="492"/>
      <c r="Y60" s="485"/>
    </row>
    <row r="61" spans="1:25" s="160" customFormat="1" ht="15" customHeight="1" x14ac:dyDescent="0.25">
      <c r="A61" s="476"/>
      <c r="B61" s="477"/>
      <c r="C61" s="477"/>
      <c r="D61" s="477"/>
      <c r="E61" s="477"/>
      <c r="F61" s="477"/>
      <c r="G61" s="499"/>
      <c r="H61" s="492"/>
      <c r="I61" s="485"/>
      <c r="J61" s="493"/>
      <c r="K61" s="493"/>
      <c r="L61" s="492"/>
      <c r="M61" s="493"/>
      <c r="N61" s="492"/>
      <c r="O61" s="493"/>
      <c r="P61" s="492"/>
      <c r="Q61" s="493"/>
      <c r="R61" s="492"/>
      <c r="S61" s="485"/>
      <c r="T61" s="493"/>
      <c r="U61" s="492"/>
      <c r="V61" s="492"/>
      <c r="W61" s="493"/>
      <c r="X61" s="492"/>
      <c r="Y61" s="485"/>
    </row>
    <row r="62" spans="1:25" s="160" customFormat="1" ht="15" customHeight="1" x14ac:dyDescent="0.25">
      <c r="A62" s="476"/>
      <c r="B62" s="477"/>
      <c r="C62" s="477"/>
      <c r="D62" s="477"/>
      <c r="E62" s="477"/>
      <c r="F62" s="477"/>
      <c r="G62" s="499"/>
      <c r="H62" s="492"/>
      <c r="I62" s="485"/>
      <c r="J62" s="493"/>
      <c r="K62" s="493"/>
      <c r="L62" s="492"/>
      <c r="M62" s="493"/>
      <c r="N62" s="492"/>
      <c r="O62" s="493"/>
      <c r="P62" s="492"/>
      <c r="Q62" s="493"/>
      <c r="R62" s="492"/>
      <c r="S62" s="485"/>
      <c r="T62" s="493"/>
      <c r="U62" s="492"/>
      <c r="V62" s="492"/>
      <c r="W62" s="493"/>
      <c r="X62" s="492"/>
      <c r="Y62" s="485"/>
    </row>
    <row r="63" spans="1:25" s="160" customFormat="1" ht="15" customHeight="1" x14ac:dyDescent="0.25">
      <c r="A63" s="476"/>
      <c r="B63" s="477"/>
      <c r="C63" s="477"/>
      <c r="D63" s="477"/>
      <c r="E63" s="477"/>
      <c r="F63" s="477"/>
      <c r="G63" s="499"/>
      <c r="H63" s="492"/>
      <c r="I63" s="485"/>
      <c r="J63" s="493"/>
      <c r="K63" s="493"/>
      <c r="L63" s="492"/>
      <c r="M63" s="493"/>
      <c r="N63" s="492"/>
      <c r="O63" s="493"/>
      <c r="P63" s="492"/>
      <c r="Q63" s="493"/>
      <c r="R63" s="492"/>
      <c r="S63" s="485"/>
      <c r="T63" s="493"/>
      <c r="U63" s="492"/>
      <c r="V63" s="492"/>
      <c r="W63" s="493"/>
      <c r="X63" s="492"/>
      <c r="Y63" s="485"/>
    </row>
    <row r="64" spans="1:25" s="160" customFormat="1" ht="15" customHeight="1" x14ac:dyDescent="0.25">
      <c r="A64" s="476"/>
      <c r="B64" s="477"/>
      <c r="C64" s="477"/>
      <c r="D64" s="477"/>
      <c r="E64" s="477"/>
      <c r="F64" s="477"/>
      <c r="G64" s="499"/>
      <c r="H64" s="492"/>
      <c r="I64" s="485"/>
      <c r="J64" s="493"/>
      <c r="K64" s="493"/>
      <c r="L64" s="492"/>
      <c r="M64" s="493"/>
      <c r="N64" s="492"/>
      <c r="O64" s="493"/>
      <c r="P64" s="492"/>
      <c r="Q64" s="493"/>
      <c r="R64" s="492"/>
      <c r="S64" s="485"/>
      <c r="T64" s="493"/>
      <c r="U64" s="492"/>
      <c r="V64" s="492"/>
      <c r="W64" s="493"/>
      <c r="X64" s="492"/>
      <c r="Y64" s="485"/>
    </row>
  </sheetData>
  <sheetProtection algorithmName="SHA-512" hashValue="YNK+ONQBbOtQq4Ep05z6Y4m4LkBKhjJa32MS4dl3FWwvaj4JWlmcfvfsXMw1xt+d4YIAxX/8POP6JbWY2IHdOw==" saltValue="1G4qhrEuhubmVSlq9rpueA==" spinCount="100000" sheet="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x14ac:dyDescent="0.25">
      <c r="A2" s="71"/>
      <c r="B2" s="300" t="s">
        <v>149</v>
      </c>
      <c r="C2" s="300"/>
      <c r="D2" s="300"/>
      <c r="E2" s="300"/>
      <c r="F2" s="300"/>
      <c r="G2" s="300"/>
      <c r="H2" s="300"/>
      <c r="I2" s="300"/>
      <c r="J2" s="268" t="s">
        <v>2</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x14ac:dyDescent="0.25">
      <c r="A3" s="71"/>
      <c r="B3" s="300"/>
      <c r="C3" s="300"/>
      <c r="D3" s="300"/>
      <c r="E3" s="300"/>
      <c r="F3" s="300"/>
      <c r="G3" s="300"/>
      <c r="H3" s="300"/>
      <c r="I3" s="300"/>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x14ac:dyDescent="0.25">
      <c r="A4" s="71"/>
      <c r="B4" s="300"/>
      <c r="C4" s="300"/>
      <c r="D4" s="300"/>
      <c r="E4" s="300"/>
      <c r="F4" s="300"/>
      <c r="G4" s="300"/>
      <c r="H4" s="300"/>
      <c r="I4" s="300"/>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x14ac:dyDescent="0.25">
      <c r="A6" s="71"/>
      <c r="B6" s="215" t="s">
        <v>4</v>
      </c>
      <c r="C6" s="215"/>
      <c r="D6" s="216"/>
      <c r="E6" s="253" t="s">
        <v>110</v>
      </c>
      <c r="F6" s="254"/>
      <c r="G6" s="254"/>
      <c r="H6" s="254"/>
      <c r="I6" s="255"/>
      <c r="J6" s="264" t="e">
        <f>IF(AND('GESTION - FISCAL - DESASTRES'!#REF!="Muy Alta",'GESTION - FISCAL - DESASTRES'!#REF!="Leve"),CONCATENATE("R",'GESTION - FISCAL - DESASTRES'!#REF!),"")</f>
        <v>#REF!</v>
      </c>
      <c r="K6" s="265"/>
      <c r="L6" s="265" t="e">
        <f>IF(AND('GESTION - FISCAL - DESASTRES'!#REF!="Muy Alta",'GESTION - FISCAL - DESASTRES'!#REF!="Leve"),CONCATENATE("R",'GESTION - FISCAL - DESASTRES'!#REF!),"")</f>
        <v>#REF!</v>
      </c>
      <c r="M6" s="265"/>
      <c r="N6" s="265" t="e">
        <f>IF(AND('GESTION - FISCAL - DESASTRES'!#REF!="Muy Alta",'GESTION - FISCAL - DESASTRES'!#REF!="Leve"),CONCATENATE("R",'GESTION - FISCAL - DESASTRES'!#REF!),"")</f>
        <v>#REF!</v>
      </c>
      <c r="O6" s="267"/>
      <c r="P6" s="264" t="e">
        <f>IF(AND('GESTION - FISCAL - DESASTRES'!#REF!="Muy Alta",'GESTION - FISCAL - DESASTRES'!#REF!="Menor"),CONCATENATE("R",'GESTION - FISCAL - DESASTRES'!#REF!),"")</f>
        <v>#REF!</v>
      </c>
      <c r="Q6" s="265"/>
      <c r="R6" s="265" t="e">
        <f>IF(AND('GESTION - FISCAL - DESASTRES'!#REF!="Muy Alta",'GESTION - FISCAL - DESASTRES'!#REF!="Menor"),CONCATENATE("R",'GESTION - FISCAL - DESASTRES'!#REF!),"")</f>
        <v>#REF!</v>
      </c>
      <c r="S6" s="265"/>
      <c r="T6" s="265" t="e">
        <f>IF(AND('GESTION - FISCAL - DESASTRES'!#REF!="Muy Alta",'GESTION - FISCAL - DESASTRES'!#REF!="Menor"),CONCATENATE("R",'GESTION - FISCAL - DESASTRES'!#REF!),"")</f>
        <v>#REF!</v>
      </c>
      <c r="U6" s="267"/>
      <c r="V6" s="264" t="e">
        <f>IF(AND('GESTION - FISCAL - DESASTRES'!#REF!="Muy Alta",'GESTION - FISCAL - DESASTRES'!#REF!="Moderado"),CONCATENATE("R",'GESTION - FISCAL - DESASTRES'!#REF!),"")</f>
        <v>#REF!</v>
      </c>
      <c r="W6" s="265"/>
      <c r="X6" s="265" t="e">
        <f>IF(AND('GESTION - FISCAL - DESASTRES'!#REF!="Muy Alta",'GESTION - FISCAL - DESASTRES'!#REF!="Moderado"),CONCATENATE("R",'GESTION - FISCAL - DESASTRES'!#REF!),"")</f>
        <v>#REF!</v>
      </c>
      <c r="Y6" s="265"/>
      <c r="Z6" s="265" t="e">
        <f>IF(AND('GESTION - FISCAL - DESASTRES'!#REF!="Muy Alta",'GESTION - FISCAL - DESASTRES'!#REF!="Moderado"),CONCATENATE("R",'GESTION - FISCAL - DESASTRES'!#REF!),"")</f>
        <v>#REF!</v>
      </c>
      <c r="AA6" s="267"/>
      <c r="AB6" s="264" t="e">
        <f>IF(AND('GESTION - FISCAL - DESASTRES'!#REF!="Muy Alta",'GESTION - FISCAL - DESASTRES'!#REF!="Mayor"),CONCATENATE("R",'GESTION - FISCAL - DESASTRES'!#REF!),"")</f>
        <v>#REF!</v>
      </c>
      <c r="AC6" s="265"/>
      <c r="AD6" s="265" t="e">
        <f>IF(AND('GESTION - FISCAL - DESASTRES'!#REF!="Muy Alta",'GESTION - FISCAL - DESASTRES'!#REF!="Mayor"),CONCATENATE("R",'GESTION - FISCAL - DESASTRES'!#REF!),"")</f>
        <v>#REF!</v>
      </c>
      <c r="AE6" s="265"/>
      <c r="AF6" s="265" t="e">
        <f>IF(AND('GESTION - FISCAL - DESASTRES'!#REF!="Muy Alta",'GESTION - FISCAL - DESASTRES'!#REF!="Mayor"),CONCATENATE("R",'GESTION - FISCAL - DESASTRES'!#REF!),"")</f>
        <v>#REF!</v>
      </c>
      <c r="AG6" s="267"/>
      <c r="AH6" s="279" t="e">
        <f>IF(AND('GESTION - FISCAL - DESASTRES'!#REF!="Muy Alta",'GESTION - FISCAL - DESASTRES'!#REF!="Catastrófico"),CONCATENATE("R",'GESTION - FISCAL - DESASTRES'!#REF!),"")</f>
        <v>#REF!</v>
      </c>
      <c r="AI6" s="280"/>
      <c r="AJ6" s="280" t="e">
        <f>IF(AND('GESTION - FISCAL - DESASTRES'!#REF!="Muy Alta",'GESTION - FISCAL - DESASTRES'!#REF!="Catastrófico"),CONCATENATE("R",'GESTION - FISCAL - DESASTRES'!#REF!),"")</f>
        <v>#REF!</v>
      </c>
      <c r="AK6" s="280"/>
      <c r="AL6" s="280" t="e">
        <f>IF(AND('GESTION - FISCAL - DESASTRES'!#REF!="Muy Alta",'GESTION - FISCAL - DESASTRES'!#REF!="Catastrófico"),CONCATENATE("R",'GESTION - FISCAL - DESASTRES'!#REF!),"")</f>
        <v>#REF!</v>
      </c>
      <c r="AM6" s="281"/>
      <c r="AO6" s="217" t="s">
        <v>73</v>
      </c>
      <c r="AP6" s="218"/>
      <c r="AQ6" s="218"/>
      <c r="AR6" s="218"/>
      <c r="AS6" s="218"/>
      <c r="AT6" s="219"/>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x14ac:dyDescent="0.25">
      <c r="A7" s="71"/>
      <c r="B7" s="215"/>
      <c r="C7" s="215"/>
      <c r="D7" s="216"/>
      <c r="E7" s="256"/>
      <c r="F7" s="257"/>
      <c r="G7" s="257"/>
      <c r="H7" s="257"/>
      <c r="I7" s="258"/>
      <c r="J7" s="266"/>
      <c r="K7" s="262"/>
      <c r="L7" s="262"/>
      <c r="M7" s="262"/>
      <c r="N7" s="262"/>
      <c r="O7" s="263"/>
      <c r="P7" s="266"/>
      <c r="Q7" s="262"/>
      <c r="R7" s="262"/>
      <c r="S7" s="262"/>
      <c r="T7" s="262"/>
      <c r="U7" s="263"/>
      <c r="V7" s="266"/>
      <c r="W7" s="262"/>
      <c r="X7" s="262"/>
      <c r="Y7" s="262"/>
      <c r="Z7" s="262"/>
      <c r="AA7" s="263"/>
      <c r="AB7" s="266"/>
      <c r="AC7" s="262"/>
      <c r="AD7" s="262"/>
      <c r="AE7" s="262"/>
      <c r="AF7" s="262"/>
      <c r="AG7" s="263"/>
      <c r="AH7" s="273"/>
      <c r="AI7" s="274"/>
      <c r="AJ7" s="274"/>
      <c r="AK7" s="274"/>
      <c r="AL7" s="274"/>
      <c r="AM7" s="275"/>
      <c r="AN7" s="71"/>
      <c r="AO7" s="220"/>
      <c r="AP7" s="221"/>
      <c r="AQ7" s="221"/>
      <c r="AR7" s="221"/>
      <c r="AS7" s="221"/>
      <c r="AT7" s="222"/>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x14ac:dyDescent="0.25">
      <c r="A8" s="71"/>
      <c r="B8" s="215"/>
      <c r="C8" s="215"/>
      <c r="D8" s="216"/>
      <c r="E8" s="256"/>
      <c r="F8" s="257"/>
      <c r="G8" s="257"/>
      <c r="H8" s="257"/>
      <c r="I8" s="258"/>
      <c r="J8" s="266" t="e">
        <f>IF(AND('GESTION - FISCAL - DESASTRES'!#REF!="Muy Alta",'GESTION - FISCAL - DESASTRES'!#REF!="Leve"),CONCATENATE("R",'GESTION - FISCAL - DESASTRES'!#REF!),"")</f>
        <v>#REF!</v>
      </c>
      <c r="K8" s="262"/>
      <c r="L8" s="262" t="e">
        <f>IF(AND('GESTION - FISCAL - DESASTRES'!#REF!="Muy Alta",'GESTION - FISCAL - DESASTRES'!#REF!="Leve"),CONCATENATE("R",'GESTION - FISCAL - DESASTRES'!#REF!),"")</f>
        <v>#REF!</v>
      </c>
      <c r="M8" s="262"/>
      <c r="N8" s="262" t="e">
        <f>IF(AND('GESTION - FISCAL - DESASTRES'!#REF!="Muy Alta",'GESTION - FISCAL - DESASTRES'!#REF!="Leve"),CONCATENATE("R",'GESTION - FISCAL - DESASTRES'!#REF!),"")</f>
        <v>#REF!</v>
      </c>
      <c r="O8" s="263"/>
      <c r="P8" s="266" t="e">
        <f>IF(AND('GESTION - FISCAL - DESASTRES'!#REF!="Muy Alta",'GESTION - FISCAL - DESASTRES'!#REF!="Menor"),CONCATENATE("R",'GESTION - FISCAL - DESASTRES'!#REF!),"")</f>
        <v>#REF!</v>
      </c>
      <c r="Q8" s="262"/>
      <c r="R8" s="262" t="e">
        <f>IF(AND('GESTION - FISCAL - DESASTRES'!#REF!="Muy Alta",'GESTION - FISCAL - DESASTRES'!#REF!="Menor"),CONCATENATE("R",'GESTION - FISCAL - DESASTRES'!#REF!),"")</f>
        <v>#REF!</v>
      </c>
      <c r="S8" s="262"/>
      <c r="T8" s="262" t="e">
        <f>IF(AND('GESTION - FISCAL - DESASTRES'!#REF!="Muy Alta",'GESTION - FISCAL - DESASTRES'!#REF!="Menor"),CONCATENATE("R",'GESTION - FISCAL - DESASTRES'!#REF!),"")</f>
        <v>#REF!</v>
      </c>
      <c r="U8" s="263"/>
      <c r="V8" s="266" t="e">
        <f>IF(AND('GESTION - FISCAL - DESASTRES'!#REF!="Muy Alta",'GESTION - FISCAL - DESASTRES'!#REF!="Moderado"),CONCATENATE("R",'GESTION - FISCAL - DESASTRES'!#REF!),"")</f>
        <v>#REF!</v>
      </c>
      <c r="W8" s="262"/>
      <c r="X8" s="262" t="e">
        <f>IF(AND('GESTION - FISCAL - DESASTRES'!#REF!="Muy Alta",'GESTION - FISCAL - DESASTRES'!#REF!="Moderado"),CONCATENATE("R",'GESTION - FISCAL - DESASTRES'!#REF!),"")</f>
        <v>#REF!</v>
      </c>
      <c r="Y8" s="262"/>
      <c r="Z8" s="262" t="e">
        <f>IF(AND('GESTION - FISCAL - DESASTRES'!#REF!="Muy Alta",'GESTION - FISCAL - DESASTRES'!#REF!="Moderado"),CONCATENATE("R",'GESTION - FISCAL - DESASTRES'!#REF!),"")</f>
        <v>#REF!</v>
      </c>
      <c r="AA8" s="263"/>
      <c r="AB8" s="266" t="e">
        <f>IF(AND('GESTION - FISCAL - DESASTRES'!#REF!="Muy Alta",'GESTION - FISCAL - DESASTRES'!#REF!="Mayor"),CONCATENATE("R",'GESTION - FISCAL - DESASTRES'!#REF!),"")</f>
        <v>#REF!</v>
      </c>
      <c r="AC8" s="262"/>
      <c r="AD8" s="262" t="e">
        <f>IF(AND('GESTION - FISCAL - DESASTRES'!#REF!="Muy Alta",'GESTION - FISCAL - DESASTRES'!#REF!="Mayor"),CONCATENATE("R",'GESTION - FISCAL - DESASTRES'!#REF!),"")</f>
        <v>#REF!</v>
      </c>
      <c r="AE8" s="262"/>
      <c r="AF8" s="262" t="e">
        <f>IF(AND('GESTION - FISCAL - DESASTRES'!#REF!="Muy Alta",'GESTION - FISCAL - DESASTRES'!#REF!="Mayor"),CONCATENATE("R",'GESTION - FISCAL - DESASTRES'!#REF!),"")</f>
        <v>#REF!</v>
      </c>
      <c r="AG8" s="263"/>
      <c r="AH8" s="273" t="e">
        <f>IF(AND('GESTION - FISCAL - DESASTRES'!#REF!="Muy Alta",'GESTION - FISCAL - DESASTRES'!#REF!="Catastrófico"),CONCATENATE("R",'GESTION - FISCAL - DESASTRES'!#REF!),"")</f>
        <v>#REF!</v>
      </c>
      <c r="AI8" s="274"/>
      <c r="AJ8" s="274" t="e">
        <f>IF(AND('GESTION - FISCAL - DESASTRES'!#REF!="Muy Alta",'GESTION - FISCAL - DESASTRES'!#REF!="Catastrófico"),CONCATENATE("R",'GESTION - FISCAL - DESASTRES'!#REF!),"")</f>
        <v>#REF!</v>
      </c>
      <c r="AK8" s="274"/>
      <c r="AL8" s="274" t="e">
        <f>IF(AND('GESTION - FISCAL - DESASTRES'!#REF!="Muy Alta",'GESTION - FISCAL - DESASTRES'!#REF!="Catastrófico"),CONCATENATE("R",'GESTION - FISCAL - DESASTRES'!#REF!),"")</f>
        <v>#REF!</v>
      </c>
      <c r="AM8" s="275"/>
      <c r="AN8" s="71"/>
      <c r="AO8" s="220"/>
      <c r="AP8" s="221"/>
      <c r="AQ8" s="221"/>
      <c r="AR8" s="221"/>
      <c r="AS8" s="221"/>
      <c r="AT8" s="222"/>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x14ac:dyDescent="0.25">
      <c r="A9" s="71"/>
      <c r="B9" s="215"/>
      <c r="C9" s="215"/>
      <c r="D9" s="216"/>
      <c r="E9" s="256"/>
      <c r="F9" s="257"/>
      <c r="G9" s="257"/>
      <c r="H9" s="257"/>
      <c r="I9" s="258"/>
      <c r="J9" s="266"/>
      <c r="K9" s="262"/>
      <c r="L9" s="262"/>
      <c r="M9" s="262"/>
      <c r="N9" s="262"/>
      <c r="O9" s="263"/>
      <c r="P9" s="266"/>
      <c r="Q9" s="262"/>
      <c r="R9" s="262"/>
      <c r="S9" s="262"/>
      <c r="T9" s="262"/>
      <c r="U9" s="263"/>
      <c r="V9" s="266"/>
      <c r="W9" s="262"/>
      <c r="X9" s="262"/>
      <c r="Y9" s="262"/>
      <c r="Z9" s="262"/>
      <c r="AA9" s="263"/>
      <c r="AB9" s="266"/>
      <c r="AC9" s="262"/>
      <c r="AD9" s="262"/>
      <c r="AE9" s="262"/>
      <c r="AF9" s="262"/>
      <c r="AG9" s="263"/>
      <c r="AH9" s="273"/>
      <c r="AI9" s="274"/>
      <c r="AJ9" s="274"/>
      <c r="AK9" s="274"/>
      <c r="AL9" s="274"/>
      <c r="AM9" s="275"/>
      <c r="AN9" s="71"/>
      <c r="AO9" s="220"/>
      <c r="AP9" s="221"/>
      <c r="AQ9" s="221"/>
      <c r="AR9" s="221"/>
      <c r="AS9" s="221"/>
      <c r="AT9" s="222"/>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x14ac:dyDescent="0.25">
      <c r="A10" s="71"/>
      <c r="B10" s="215"/>
      <c r="C10" s="215"/>
      <c r="D10" s="216"/>
      <c r="E10" s="256"/>
      <c r="F10" s="257"/>
      <c r="G10" s="257"/>
      <c r="H10" s="257"/>
      <c r="I10" s="258"/>
      <c r="J10" s="266" t="e">
        <f>IF(AND('GESTION - FISCAL - DESASTRES'!#REF!="Muy Alta",'GESTION - FISCAL - DESASTRES'!#REF!="Leve"),CONCATENATE("R",'GESTION - FISCAL - DESASTRES'!#REF!),"")</f>
        <v>#REF!</v>
      </c>
      <c r="K10" s="262"/>
      <c r="L10" s="262" t="e">
        <f>IF(AND('GESTION - FISCAL - DESASTRES'!#REF!="Muy Alta",'GESTION - FISCAL - DESASTRES'!#REF!="Leve"),CONCATENATE("R",'GESTION - FISCAL - DESASTRES'!#REF!),"")</f>
        <v>#REF!</v>
      </c>
      <c r="M10" s="262"/>
      <c r="N10" s="262" t="e">
        <f>IF(AND('GESTION - FISCAL - DESASTRES'!#REF!="Muy Alta",'GESTION - FISCAL - DESASTRES'!#REF!="Leve"),CONCATENATE("R",'GESTION - FISCAL - DESASTRES'!#REF!),"")</f>
        <v>#REF!</v>
      </c>
      <c r="O10" s="263"/>
      <c r="P10" s="266" t="e">
        <f>IF(AND('GESTION - FISCAL - DESASTRES'!#REF!="Muy Alta",'GESTION - FISCAL - DESASTRES'!#REF!="Menor"),CONCATENATE("R",'GESTION - FISCAL - DESASTRES'!#REF!),"")</f>
        <v>#REF!</v>
      </c>
      <c r="Q10" s="262"/>
      <c r="R10" s="262" t="e">
        <f>IF(AND('GESTION - FISCAL - DESASTRES'!#REF!="Muy Alta",'GESTION - FISCAL - DESASTRES'!#REF!="Menor"),CONCATENATE("R",'GESTION - FISCAL - DESASTRES'!#REF!),"")</f>
        <v>#REF!</v>
      </c>
      <c r="S10" s="262"/>
      <c r="T10" s="262" t="e">
        <f>IF(AND('GESTION - FISCAL - DESASTRES'!#REF!="Muy Alta",'GESTION - FISCAL - DESASTRES'!#REF!="Menor"),CONCATENATE("R",'GESTION - FISCAL - DESASTRES'!#REF!),"")</f>
        <v>#REF!</v>
      </c>
      <c r="U10" s="263"/>
      <c r="V10" s="266" t="e">
        <f>IF(AND('GESTION - FISCAL - DESASTRES'!#REF!="Muy Alta",'GESTION - FISCAL - DESASTRES'!#REF!="Moderado"),CONCATENATE("R",'GESTION - FISCAL - DESASTRES'!#REF!),"")</f>
        <v>#REF!</v>
      </c>
      <c r="W10" s="262"/>
      <c r="X10" s="262" t="e">
        <f>IF(AND('GESTION - FISCAL - DESASTRES'!#REF!="Muy Alta",'GESTION - FISCAL - DESASTRES'!#REF!="Moderado"),CONCATENATE("R",'GESTION - FISCAL - DESASTRES'!#REF!),"")</f>
        <v>#REF!</v>
      </c>
      <c r="Y10" s="262"/>
      <c r="Z10" s="262" t="e">
        <f>IF(AND('GESTION - FISCAL - DESASTRES'!#REF!="Muy Alta",'GESTION - FISCAL - DESASTRES'!#REF!="Moderado"),CONCATENATE("R",'GESTION - FISCAL - DESASTRES'!#REF!),"")</f>
        <v>#REF!</v>
      </c>
      <c r="AA10" s="263"/>
      <c r="AB10" s="266" t="e">
        <f>IF(AND('GESTION - FISCAL - DESASTRES'!#REF!="Muy Alta",'GESTION - FISCAL - DESASTRES'!#REF!="Mayor"),CONCATENATE("R",'GESTION - FISCAL - DESASTRES'!#REF!),"")</f>
        <v>#REF!</v>
      </c>
      <c r="AC10" s="262"/>
      <c r="AD10" s="262" t="e">
        <f>IF(AND('GESTION - FISCAL - DESASTRES'!#REF!="Muy Alta",'GESTION - FISCAL - DESASTRES'!#REF!="Mayor"),CONCATENATE("R",'GESTION - FISCAL - DESASTRES'!#REF!),"")</f>
        <v>#REF!</v>
      </c>
      <c r="AE10" s="262"/>
      <c r="AF10" s="262" t="e">
        <f>IF(AND('GESTION - FISCAL - DESASTRES'!#REF!="Muy Alta",'GESTION - FISCAL - DESASTRES'!#REF!="Mayor"),CONCATENATE("R",'GESTION - FISCAL - DESASTRES'!#REF!),"")</f>
        <v>#REF!</v>
      </c>
      <c r="AG10" s="263"/>
      <c r="AH10" s="273" t="e">
        <f>IF(AND('GESTION - FISCAL - DESASTRES'!#REF!="Muy Alta",'GESTION - FISCAL - DESASTRES'!#REF!="Catastrófico"),CONCATENATE("R",'GESTION - FISCAL - DESASTRES'!#REF!),"")</f>
        <v>#REF!</v>
      </c>
      <c r="AI10" s="274"/>
      <c r="AJ10" s="274" t="e">
        <f>IF(AND('GESTION - FISCAL - DESASTRES'!#REF!="Muy Alta",'GESTION - FISCAL - DESASTRES'!#REF!="Catastrófico"),CONCATENATE("R",'GESTION - FISCAL - DESASTRES'!#REF!),"")</f>
        <v>#REF!</v>
      </c>
      <c r="AK10" s="274"/>
      <c r="AL10" s="274" t="e">
        <f>IF(AND('GESTION - FISCAL - DESASTRES'!#REF!="Muy Alta",'GESTION - FISCAL - DESASTRES'!#REF!="Catastrófico"),CONCATENATE("R",'GESTION - FISCAL - DESASTRES'!#REF!),"")</f>
        <v>#REF!</v>
      </c>
      <c r="AM10" s="275"/>
      <c r="AN10" s="71"/>
      <c r="AO10" s="220"/>
      <c r="AP10" s="221"/>
      <c r="AQ10" s="221"/>
      <c r="AR10" s="221"/>
      <c r="AS10" s="221"/>
      <c r="AT10" s="222"/>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x14ac:dyDescent="0.25">
      <c r="A11" s="71"/>
      <c r="B11" s="215"/>
      <c r="C11" s="215"/>
      <c r="D11" s="216"/>
      <c r="E11" s="256"/>
      <c r="F11" s="257"/>
      <c r="G11" s="257"/>
      <c r="H11" s="257"/>
      <c r="I11" s="258"/>
      <c r="J11" s="266"/>
      <c r="K11" s="262"/>
      <c r="L11" s="262"/>
      <c r="M11" s="262"/>
      <c r="N11" s="262"/>
      <c r="O11" s="263"/>
      <c r="P11" s="266"/>
      <c r="Q11" s="262"/>
      <c r="R11" s="262"/>
      <c r="S11" s="262"/>
      <c r="T11" s="262"/>
      <c r="U11" s="263"/>
      <c r="V11" s="266"/>
      <c r="W11" s="262"/>
      <c r="X11" s="262"/>
      <c r="Y11" s="262"/>
      <c r="Z11" s="262"/>
      <c r="AA11" s="263"/>
      <c r="AB11" s="266"/>
      <c r="AC11" s="262"/>
      <c r="AD11" s="262"/>
      <c r="AE11" s="262"/>
      <c r="AF11" s="262"/>
      <c r="AG11" s="263"/>
      <c r="AH11" s="273"/>
      <c r="AI11" s="274"/>
      <c r="AJ11" s="274"/>
      <c r="AK11" s="274"/>
      <c r="AL11" s="274"/>
      <c r="AM11" s="275"/>
      <c r="AN11" s="71"/>
      <c r="AO11" s="220"/>
      <c r="AP11" s="221"/>
      <c r="AQ11" s="221"/>
      <c r="AR11" s="221"/>
      <c r="AS11" s="221"/>
      <c r="AT11" s="222"/>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x14ac:dyDescent="0.25">
      <c r="A12" s="71"/>
      <c r="B12" s="215"/>
      <c r="C12" s="215"/>
      <c r="D12" s="216"/>
      <c r="E12" s="256"/>
      <c r="F12" s="257"/>
      <c r="G12" s="257"/>
      <c r="H12" s="257"/>
      <c r="I12" s="258"/>
      <c r="J12" s="266" t="e">
        <f>IF(AND('GESTION - FISCAL - DESASTRES'!#REF!="Muy Alta",'GESTION - FISCAL - DESASTRES'!#REF!="Leve"),CONCATENATE("R",'GESTION - FISCAL - DESASTRES'!#REF!),"")</f>
        <v>#REF!</v>
      </c>
      <c r="K12" s="262"/>
      <c r="L12" s="262" t="e">
        <f>IF(AND('GESTION - FISCAL - DESASTRES'!#REF!="Muy Alta",'GESTION - FISCAL - DESASTRES'!#REF!="Leve"),CONCATENATE("R",'GESTION - FISCAL - DESASTRES'!#REF!),"")</f>
        <v>#REF!</v>
      </c>
      <c r="M12" s="262"/>
      <c r="N12" s="262" t="e">
        <f>IF(AND('GESTION - FISCAL - DESASTRES'!#REF!="Muy Alta",'GESTION - FISCAL - DESASTRES'!#REF!="Leve"),CONCATENATE("R",'GESTION - FISCAL - DESASTRES'!#REF!),"")</f>
        <v>#REF!</v>
      </c>
      <c r="O12" s="263"/>
      <c r="P12" s="266" t="e">
        <f>IF(AND('GESTION - FISCAL - DESASTRES'!#REF!="Muy Alta",'GESTION - FISCAL - DESASTRES'!#REF!="Menor"),CONCATENATE("R",'GESTION - FISCAL - DESASTRES'!#REF!),"")</f>
        <v>#REF!</v>
      </c>
      <c r="Q12" s="262"/>
      <c r="R12" s="262" t="e">
        <f>IF(AND('GESTION - FISCAL - DESASTRES'!#REF!="Muy Alta",'GESTION - FISCAL - DESASTRES'!#REF!="Menor"),CONCATENATE("R",'GESTION - FISCAL - DESASTRES'!#REF!),"")</f>
        <v>#REF!</v>
      </c>
      <c r="S12" s="262"/>
      <c r="T12" s="262" t="e">
        <f>IF(AND('GESTION - FISCAL - DESASTRES'!#REF!="Muy Alta",'GESTION - FISCAL - DESASTRES'!#REF!="Menor"),CONCATENATE("R",'GESTION - FISCAL - DESASTRES'!#REF!),"")</f>
        <v>#REF!</v>
      </c>
      <c r="U12" s="263"/>
      <c r="V12" s="266" t="e">
        <f>IF(AND('GESTION - FISCAL - DESASTRES'!#REF!="Muy Alta",'GESTION - FISCAL - DESASTRES'!#REF!="Moderado"),CONCATENATE("R",'GESTION - FISCAL - DESASTRES'!#REF!),"")</f>
        <v>#REF!</v>
      </c>
      <c r="W12" s="262"/>
      <c r="X12" s="262" t="e">
        <f>IF(AND('GESTION - FISCAL - DESASTRES'!#REF!="Muy Alta",'GESTION - FISCAL - DESASTRES'!#REF!="Moderado"),CONCATENATE("R",'GESTION - FISCAL - DESASTRES'!#REF!),"")</f>
        <v>#REF!</v>
      </c>
      <c r="Y12" s="262"/>
      <c r="Z12" s="262" t="e">
        <f>IF(AND('GESTION - FISCAL - DESASTRES'!#REF!="Muy Alta",'GESTION - FISCAL - DESASTRES'!#REF!="Moderado"),CONCATENATE("R",'GESTION - FISCAL - DESASTRES'!#REF!),"")</f>
        <v>#REF!</v>
      </c>
      <c r="AA12" s="263"/>
      <c r="AB12" s="266" t="e">
        <f>IF(AND('GESTION - FISCAL - DESASTRES'!#REF!="Muy Alta",'GESTION - FISCAL - DESASTRES'!#REF!="Mayor"),CONCATENATE("R",'GESTION - FISCAL - DESASTRES'!#REF!),"")</f>
        <v>#REF!</v>
      </c>
      <c r="AC12" s="262"/>
      <c r="AD12" s="262" t="e">
        <f>IF(AND('GESTION - FISCAL - DESASTRES'!#REF!="Muy Alta",'GESTION - FISCAL - DESASTRES'!#REF!="Mayor"),CONCATENATE("R",'GESTION - FISCAL - DESASTRES'!#REF!),"")</f>
        <v>#REF!</v>
      </c>
      <c r="AE12" s="262"/>
      <c r="AF12" s="262" t="e">
        <f>IF(AND('GESTION - FISCAL - DESASTRES'!#REF!="Muy Alta",'GESTION - FISCAL - DESASTRES'!#REF!="Mayor"),CONCATENATE("R",'GESTION - FISCAL - DESASTRES'!#REF!),"")</f>
        <v>#REF!</v>
      </c>
      <c r="AG12" s="263"/>
      <c r="AH12" s="273" t="e">
        <f>IF(AND('GESTION - FISCAL - DESASTRES'!#REF!="Muy Alta",'GESTION - FISCAL - DESASTRES'!#REF!="Catastrófico"),CONCATENATE("R",'GESTION - FISCAL - DESASTRES'!#REF!),"")</f>
        <v>#REF!</v>
      </c>
      <c r="AI12" s="274"/>
      <c r="AJ12" s="274" t="e">
        <f>IF(AND('GESTION - FISCAL - DESASTRES'!#REF!="Muy Alta",'GESTION - FISCAL - DESASTRES'!#REF!="Catastrófico"),CONCATENATE("R",'GESTION - FISCAL - DESASTRES'!#REF!),"")</f>
        <v>#REF!</v>
      </c>
      <c r="AK12" s="274"/>
      <c r="AL12" s="274" t="e">
        <f>IF(AND('GESTION - FISCAL - DESASTRES'!#REF!="Muy Alta",'GESTION - FISCAL - DESASTRES'!#REF!="Catastrófico"),CONCATENATE("R",'GESTION - FISCAL - DESASTRES'!#REF!),"")</f>
        <v>#REF!</v>
      </c>
      <c r="AM12" s="275"/>
      <c r="AN12" s="71"/>
      <c r="AO12" s="220"/>
      <c r="AP12" s="221"/>
      <c r="AQ12" s="221"/>
      <c r="AR12" s="221"/>
      <c r="AS12" s="221"/>
      <c r="AT12" s="222"/>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x14ac:dyDescent="0.3">
      <c r="A13" s="71"/>
      <c r="B13" s="215"/>
      <c r="C13" s="215"/>
      <c r="D13" s="216"/>
      <c r="E13" s="259"/>
      <c r="F13" s="260"/>
      <c r="G13" s="260"/>
      <c r="H13" s="260"/>
      <c r="I13" s="261"/>
      <c r="J13" s="266"/>
      <c r="K13" s="262"/>
      <c r="L13" s="262"/>
      <c r="M13" s="262"/>
      <c r="N13" s="262"/>
      <c r="O13" s="263"/>
      <c r="P13" s="266"/>
      <c r="Q13" s="262"/>
      <c r="R13" s="262"/>
      <c r="S13" s="262"/>
      <c r="T13" s="262"/>
      <c r="U13" s="263"/>
      <c r="V13" s="266"/>
      <c r="W13" s="262"/>
      <c r="X13" s="262"/>
      <c r="Y13" s="262"/>
      <c r="Z13" s="262"/>
      <c r="AA13" s="263"/>
      <c r="AB13" s="266"/>
      <c r="AC13" s="262"/>
      <c r="AD13" s="262"/>
      <c r="AE13" s="262"/>
      <c r="AF13" s="262"/>
      <c r="AG13" s="263"/>
      <c r="AH13" s="276"/>
      <c r="AI13" s="277"/>
      <c r="AJ13" s="277"/>
      <c r="AK13" s="277"/>
      <c r="AL13" s="277"/>
      <c r="AM13" s="278"/>
      <c r="AN13" s="71"/>
      <c r="AO13" s="223"/>
      <c r="AP13" s="224"/>
      <c r="AQ13" s="224"/>
      <c r="AR13" s="224"/>
      <c r="AS13" s="224"/>
      <c r="AT13" s="225"/>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x14ac:dyDescent="0.25">
      <c r="A14" s="71"/>
      <c r="B14" s="215"/>
      <c r="C14" s="215"/>
      <c r="D14" s="216"/>
      <c r="E14" s="253" t="s">
        <v>109</v>
      </c>
      <c r="F14" s="254"/>
      <c r="G14" s="254"/>
      <c r="H14" s="254"/>
      <c r="I14" s="254"/>
      <c r="J14" s="288" t="e">
        <f>IF(AND('GESTION - FISCAL - DESASTRES'!#REF!="Alta",'GESTION - FISCAL - DESASTRES'!#REF!="Leve"),CONCATENATE("R",'GESTION - FISCAL - DESASTRES'!#REF!),"")</f>
        <v>#REF!</v>
      </c>
      <c r="K14" s="289"/>
      <c r="L14" s="289" t="e">
        <f>IF(AND('GESTION - FISCAL - DESASTRES'!#REF!="Alta",'GESTION - FISCAL - DESASTRES'!#REF!="Leve"),CONCATENATE("R",'GESTION - FISCAL - DESASTRES'!#REF!),"")</f>
        <v>#REF!</v>
      </c>
      <c r="M14" s="289"/>
      <c r="N14" s="289" t="e">
        <f>IF(AND('GESTION - FISCAL - DESASTRES'!#REF!="Alta",'GESTION - FISCAL - DESASTRES'!#REF!="Leve"),CONCATENATE("R",'GESTION - FISCAL - DESASTRES'!#REF!),"")</f>
        <v>#REF!</v>
      </c>
      <c r="O14" s="290"/>
      <c r="P14" s="288" t="e">
        <f>IF(AND('GESTION - FISCAL - DESASTRES'!#REF!="Alta",'GESTION - FISCAL - DESASTRES'!#REF!="Menor"),CONCATENATE("R",'GESTION - FISCAL - DESASTRES'!#REF!),"")</f>
        <v>#REF!</v>
      </c>
      <c r="Q14" s="289"/>
      <c r="R14" s="289" t="e">
        <f>IF(AND('GESTION - FISCAL - DESASTRES'!#REF!="Alta",'GESTION - FISCAL - DESASTRES'!#REF!="Menor"),CONCATENATE("R",'GESTION - FISCAL - DESASTRES'!#REF!),"")</f>
        <v>#REF!</v>
      </c>
      <c r="S14" s="289"/>
      <c r="T14" s="289" t="e">
        <f>IF(AND('GESTION - FISCAL - DESASTRES'!#REF!="Alta",'GESTION - FISCAL - DESASTRES'!#REF!="Menor"),CONCATENATE("R",'GESTION - FISCAL - DESASTRES'!#REF!),"")</f>
        <v>#REF!</v>
      </c>
      <c r="U14" s="290"/>
      <c r="V14" s="264" t="e">
        <f>IF(AND('GESTION - FISCAL - DESASTRES'!#REF!="Alta",'GESTION - FISCAL - DESASTRES'!#REF!="Moderado"),CONCATENATE("R",'GESTION - FISCAL - DESASTRES'!#REF!),"")</f>
        <v>#REF!</v>
      </c>
      <c r="W14" s="265"/>
      <c r="X14" s="265" t="e">
        <f>IF(AND('GESTION - FISCAL - DESASTRES'!#REF!="Alta",'GESTION - FISCAL - DESASTRES'!#REF!="Moderado"),CONCATENATE("R",'GESTION - FISCAL - DESASTRES'!#REF!),"")</f>
        <v>#REF!</v>
      </c>
      <c r="Y14" s="265"/>
      <c r="Z14" s="265" t="e">
        <f>IF(AND('GESTION - FISCAL - DESASTRES'!#REF!="Alta",'GESTION - FISCAL - DESASTRES'!#REF!="Moderado"),CONCATENATE("R",'GESTION - FISCAL - DESASTRES'!#REF!),"")</f>
        <v>#REF!</v>
      </c>
      <c r="AA14" s="267"/>
      <c r="AB14" s="264" t="e">
        <f>IF(AND('GESTION - FISCAL - DESASTRES'!#REF!="Alta",'GESTION - FISCAL - DESASTRES'!#REF!="Mayor"),CONCATENATE("R",'GESTION - FISCAL - DESASTRES'!#REF!),"")</f>
        <v>#REF!</v>
      </c>
      <c r="AC14" s="265"/>
      <c r="AD14" s="265" t="e">
        <f>IF(AND('GESTION - FISCAL - DESASTRES'!#REF!="Alta",'GESTION - FISCAL - DESASTRES'!#REF!="Mayor"),CONCATENATE("R",'GESTION - FISCAL - DESASTRES'!#REF!),"")</f>
        <v>#REF!</v>
      </c>
      <c r="AE14" s="265"/>
      <c r="AF14" s="265" t="e">
        <f>IF(AND('GESTION - FISCAL - DESASTRES'!#REF!="Alta",'GESTION - FISCAL - DESASTRES'!#REF!="Mayor"),CONCATENATE("R",'GESTION - FISCAL - DESASTRES'!#REF!),"")</f>
        <v>#REF!</v>
      </c>
      <c r="AG14" s="267"/>
      <c r="AH14" s="279" t="e">
        <f>IF(AND('GESTION - FISCAL - DESASTRES'!#REF!="Alta",'GESTION - FISCAL - DESASTRES'!#REF!="Catastrófico"),CONCATENATE("R",'GESTION - FISCAL - DESASTRES'!#REF!),"")</f>
        <v>#REF!</v>
      </c>
      <c r="AI14" s="280"/>
      <c r="AJ14" s="280" t="e">
        <f>IF(AND('GESTION - FISCAL - DESASTRES'!#REF!="Alta",'GESTION - FISCAL - DESASTRES'!#REF!="Catastrófico"),CONCATENATE("R",'GESTION - FISCAL - DESASTRES'!#REF!),"")</f>
        <v>#REF!</v>
      </c>
      <c r="AK14" s="280"/>
      <c r="AL14" s="280" t="e">
        <f>IF(AND('GESTION - FISCAL - DESASTRES'!#REF!="Alta",'GESTION - FISCAL - DESASTRES'!#REF!="Catastrófico"),CONCATENATE("R",'GESTION - FISCAL - DESASTRES'!#REF!),"")</f>
        <v>#REF!</v>
      </c>
      <c r="AM14" s="281"/>
      <c r="AN14" s="71"/>
      <c r="AO14" s="226" t="s">
        <v>74</v>
      </c>
      <c r="AP14" s="227"/>
      <c r="AQ14" s="227"/>
      <c r="AR14" s="227"/>
      <c r="AS14" s="227"/>
      <c r="AT14" s="228"/>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x14ac:dyDescent="0.25">
      <c r="A15" s="71"/>
      <c r="B15" s="215"/>
      <c r="C15" s="215"/>
      <c r="D15" s="216"/>
      <c r="E15" s="256"/>
      <c r="F15" s="257"/>
      <c r="G15" s="257"/>
      <c r="H15" s="257"/>
      <c r="I15" s="257"/>
      <c r="J15" s="282"/>
      <c r="K15" s="283"/>
      <c r="L15" s="283"/>
      <c r="M15" s="283"/>
      <c r="N15" s="283"/>
      <c r="O15" s="284"/>
      <c r="P15" s="282"/>
      <c r="Q15" s="283"/>
      <c r="R15" s="283"/>
      <c r="S15" s="283"/>
      <c r="T15" s="283"/>
      <c r="U15" s="284"/>
      <c r="V15" s="266"/>
      <c r="W15" s="262"/>
      <c r="X15" s="262"/>
      <c r="Y15" s="262"/>
      <c r="Z15" s="262"/>
      <c r="AA15" s="263"/>
      <c r="AB15" s="266"/>
      <c r="AC15" s="262"/>
      <c r="AD15" s="262"/>
      <c r="AE15" s="262"/>
      <c r="AF15" s="262"/>
      <c r="AG15" s="263"/>
      <c r="AH15" s="273"/>
      <c r="AI15" s="274"/>
      <c r="AJ15" s="274"/>
      <c r="AK15" s="274"/>
      <c r="AL15" s="274"/>
      <c r="AM15" s="275"/>
      <c r="AN15" s="71"/>
      <c r="AO15" s="229"/>
      <c r="AP15" s="230"/>
      <c r="AQ15" s="230"/>
      <c r="AR15" s="230"/>
      <c r="AS15" s="230"/>
      <c r="AT15" s="23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x14ac:dyDescent="0.25">
      <c r="A16" s="71"/>
      <c r="B16" s="215"/>
      <c r="C16" s="215"/>
      <c r="D16" s="216"/>
      <c r="E16" s="256"/>
      <c r="F16" s="257"/>
      <c r="G16" s="257"/>
      <c r="H16" s="257"/>
      <c r="I16" s="257"/>
      <c r="J16" s="282" t="e">
        <f>IF(AND('GESTION - FISCAL - DESASTRES'!#REF!="Alta",'GESTION - FISCAL - DESASTRES'!#REF!="Leve"),CONCATENATE("R",'GESTION - FISCAL - DESASTRES'!#REF!),"")</f>
        <v>#REF!</v>
      </c>
      <c r="K16" s="283"/>
      <c r="L16" s="283" t="e">
        <f>IF(AND('GESTION - FISCAL - DESASTRES'!#REF!="Alta",'GESTION - FISCAL - DESASTRES'!#REF!="Leve"),CONCATENATE("R",'GESTION - FISCAL - DESASTRES'!#REF!),"")</f>
        <v>#REF!</v>
      </c>
      <c r="M16" s="283"/>
      <c r="N16" s="283" t="e">
        <f>IF(AND('GESTION - FISCAL - DESASTRES'!#REF!="Alta",'GESTION - FISCAL - DESASTRES'!#REF!="Leve"),CONCATENATE("R",'GESTION - FISCAL - DESASTRES'!#REF!),"")</f>
        <v>#REF!</v>
      </c>
      <c r="O16" s="284"/>
      <c r="P16" s="282" t="e">
        <f>IF(AND('GESTION - FISCAL - DESASTRES'!#REF!="Alta",'GESTION - FISCAL - DESASTRES'!#REF!="Menor"),CONCATENATE("R",'GESTION - FISCAL - DESASTRES'!#REF!),"")</f>
        <v>#REF!</v>
      </c>
      <c r="Q16" s="283"/>
      <c r="R16" s="283" t="e">
        <f>IF(AND('GESTION - FISCAL - DESASTRES'!#REF!="Alta",'GESTION - FISCAL - DESASTRES'!#REF!="Menor"),CONCATENATE("R",'GESTION - FISCAL - DESASTRES'!#REF!),"")</f>
        <v>#REF!</v>
      </c>
      <c r="S16" s="283"/>
      <c r="T16" s="283" t="e">
        <f>IF(AND('GESTION - FISCAL - DESASTRES'!#REF!="Alta",'GESTION - FISCAL - DESASTRES'!#REF!="Menor"),CONCATENATE("R",'GESTION - FISCAL - DESASTRES'!#REF!),"")</f>
        <v>#REF!</v>
      </c>
      <c r="U16" s="284"/>
      <c r="V16" s="266" t="e">
        <f>IF(AND('GESTION - FISCAL - DESASTRES'!#REF!="Alta",'GESTION - FISCAL - DESASTRES'!#REF!="Moderado"),CONCATENATE("R",'GESTION - FISCAL - DESASTRES'!#REF!),"")</f>
        <v>#REF!</v>
      </c>
      <c r="W16" s="262"/>
      <c r="X16" s="262" t="e">
        <f>IF(AND('GESTION - FISCAL - DESASTRES'!#REF!="Alta",'GESTION - FISCAL - DESASTRES'!#REF!="Moderado"),CONCATENATE("R",'GESTION - FISCAL - DESASTRES'!#REF!),"")</f>
        <v>#REF!</v>
      </c>
      <c r="Y16" s="262"/>
      <c r="Z16" s="262" t="e">
        <f>IF(AND('GESTION - FISCAL - DESASTRES'!#REF!="Alta",'GESTION - FISCAL - DESASTRES'!#REF!="Moderado"),CONCATENATE("R",'GESTION - FISCAL - DESASTRES'!#REF!),"")</f>
        <v>#REF!</v>
      </c>
      <c r="AA16" s="263"/>
      <c r="AB16" s="266" t="e">
        <f>IF(AND('GESTION - FISCAL - DESASTRES'!#REF!="Alta",'GESTION - FISCAL - DESASTRES'!#REF!="Mayor"),CONCATENATE("R",'GESTION - FISCAL - DESASTRES'!#REF!),"")</f>
        <v>#REF!</v>
      </c>
      <c r="AC16" s="262"/>
      <c r="AD16" s="262" t="e">
        <f>IF(AND('GESTION - FISCAL - DESASTRES'!#REF!="Alta",'GESTION - FISCAL - DESASTRES'!#REF!="Mayor"),CONCATENATE("R",'GESTION - FISCAL - DESASTRES'!#REF!),"")</f>
        <v>#REF!</v>
      </c>
      <c r="AE16" s="262"/>
      <c r="AF16" s="262" t="e">
        <f>IF(AND('GESTION - FISCAL - DESASTRES'!#REF!="Alta",'GESTION - FISCAL - DESASTRES'!#REF!="Mayor"),CONCATENATE("R",'GESTION - FISCAL - DESASTRES'!#REF!),"")</f>
        <v>#REF!</v>
      </c>
      <c r="AG16" s="263"/>
      <c r="AH16" s="273" t="e">
        <f>IF(AND('GESTION - FISCAL - DESASTRES'!#REF!="Alta",'GESTION - FISCAL - DESASTRES'!#REF!="Catastrófico"),CONCATENATE("R",'GESTION - FISCAL - DESASTRES'!#REF!),"")</f>
        <v>#REF!</v>
      </c>
      <c r="AI16" s="274"/>
      <c r="AJ16" s="274" t="e">
        <f>IF(AND('GESTION - FISCAL - DESASTRES'!#REF!="Alta",'GESTION - FISCAL - DESASTRES'!#REF!="Catastrófico"),CONCATENATE("R",'GESTION - FISCAL - DESASTRES'!#REF!),"")</f>
        <v>#REF!</v>
      </c>
      <c r="AK16" s="274"/>
      <c r="AL16" s="274" t="e">
        <f>IF(AND('GESTION - FISCAL - DESASTRES'!#REF!="Alta",'GESTION - FISCAL - DESASTRES'!#REF!="Catastrófico"),CONCATENATE("R",'GESTION - FISCAL - DESASTRES'!#REF!),"")</f>
        <v>#REF!</v>
      </c>
      <c r="AM16" s="275"/>
      <c r="AN16" s="71"/>
      <c r="AO16" s="229"/>
      <c r="AP16" s="230"/>
      <c r="AQ16" s="230"/>
      <c r="AR16" s="230"/>
      <c r="AS16" s="230"/>
      <c r="AT16" s="23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x14ac:dyDescent="0.25">
      <c r="A17" s="71"/>
      <c r="B17" s="215"/>
      <c r="C17" s="215"/>
      <c r="D17" s="216"/>
      <c r="E17" s="256"/>
      <c r="F17" s="257"/>
      <c r="G17" s="257"/>
      <c r="H17" s="257"/>
      <c r="I17" s="257"/>
      <c r="J17" s="282"/>
      <c r="K17" s="283"/>
      <c r="L17" s="283"/>
      <c r="M17" s="283"/>
      <c r="N17" s="283"/>
      <c r="O17" s="284"/>
      <c r="P17" s="282"/>
      <c r="Q17" s="283"/>
      <c r="R17" s="283"/>
      <c r="S17" s="283"/>
      <c r="T17" s="283"/>
      <c r="U17" s="284"/>
      <c r="V17" s="266"/>
      <c r="W17" s="262"/>
      <c r="X17" s="262"/>
      <c r="Y17" s="262"/>
      <c r="Z17" s="262"/>
      <c r="AA17" s="263"/>
      <c r="AB17" s="266"/>
      <c r="AC17" s="262"/>
      <c r="AD17" s="262"/>
      <c r="AE17" s="262"/>
      <c r="AF17" s="262"/>
      <c r="AG17" s="263"/>
      <c r="AH17" s="273"/>
      <c r="AI17" s="274"/>
      <c r="AJ17" s="274"/>
      <c r="AK17" s="274"/>
      <c r="AL17" s="274"/>
      <c r="AM17" s="275"/>
      <c r="AN17" s="71"/>
      <c r="AO17" s="229"/>
      <c r="AP17" s="230"/>
      <c r="AQ17" s="230"/>
      <c r="AR17" s="230"/>
      <c r="AS17" s="230"/>
      <c r="AT17" s="23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x14ac:dyDescent="0.25">
      <c r="A18" s="71"/>
      <c r="B18" s="215"/>
      <c r="C18" s="215"/>
      <c r="D18" s="216"/>
      <c r="E18" s="256"/>
      <c r="F18" s="257"/>
      <c r="G18" s="257"/>
      <c r="H18" s="257"/>
      <c r="I18" s="257"/>
      <c r="J18" s="282" t="e">
        <f>IF(AND('GESTION - FISCAL - DESASTRES'!#REF!="Alta",'GESTION - FISCAL - DESASTRES'!#REF!="Leve"),CONCATENATE("R",'GESTION - FISCAL - DESASTRES'!#REF!),"")</f>
        <v>#REF!</v>
      </c>
      <c r="K18" s="283"/>
      <c r="L18" s="283" t="e">
        <f>IF(AND('GESTION - FISCAL - DESASTRES'!#REF!="Alta",'GESTION - FISCAL - DESASTRES'!#REF!="Leve"),CONCATENATE("R",'GESTION - FISCAL - DESASTRES'!#REF!),"")</f>
        <v>#REF!</v>
      </c>
      <c r="M18" s="283"/>
      <c r="N18" s="283" t="e">
        <f>IF(AND('GESTION - FISCAL - DESASTRES'!#REF!="Alta",'GESTION - FISCAL - DESASTRES'!#REF!="Leve"),CONCATENATE("R",'GESTION - FISCAL - DESASTRES'!#REF!),"")</f>
        <v>#REF!</v>
      </c>
      <c r="O18" s="284"/>
      <c r="P18" s="282" t="e">
        <f>IF(AND('GESTION - FISCAL - DESASTRES'!#REF!="Alta",'GESTION - FISCAL - DESASTRES'!#REF!="Menor"),CONCATENATE("R",'GESTION - FISCAL - DESASTRES'!#REF!),"")</f>
        <v>#REF!</v>
      </c>
      <c r="Q18" s="283"/>
      <c r="R18" s="283" t="e">
        <f>IF(AND('GESTION - FISCAL - DESASTRES'!#REF!="Alta",'GESTION - FISCAL - DESASTRES'!#REF!="Menor"),CONCATENATE("R",'GESTION - FISCAL - DESASTRES'!#REF!),"")</f>
        <v>#REF!</v>
      </c>
      <c r="S18" s="283"/>
      <c r="T18" s="283" t="e">
        <f>IF(AND('GESTION - FISCAL - DESASTRES'!#REF!="Alta",'GESTION - FISCAL - DESASTRES'!#REF!="Menor"),CONCATENATE("R",'GESTION - FISCAL - DESASTRES'!#REF!),"")</f>
        <v>#REF!</v>
      </c>
      <c r="U18" s="284"/>
      <c r="V18" s="266" t="e">
        <f>IF(AND('GESTION - FISCAL - DESASTRES'!#REF!="Alta",'GESTION - FISCAL - DESASTRES'!#REF!="Moderado"),CONCATENATE("R",'GESTION - FISCAL - DESASTRES'!#REF!),"")</f>
        <v>#REF!</v>
      </c>
      <c r="W18" s="262"/>
      <c r="X18" s="262" t="e">
        <f>IF(AND('GESTION - FISCAL - DESASTRES'!#REF!="Alta",'GESTION - FISCAL - DESASTRES'!#REF!="Moderado"),CONCATENATE("R",'GESTION - FISCAL - DESASTRES'!#REF!),"")</f>
        <v>#REF!</v>
      </c>
      <c r="Y18" s="262"/>
      <c r="Z18" s="262" t="e">
        <f>IF(AND('GESTION - FISCAL - DESASTRES'!#REF!="Alta",'GESTION - FISCAL - DESASTRES'!#REF!="Moderado"),CONCATENATE("R",'GESTION - FISCAL - DESASTRES'!#REF!),"")</f>
        <v>#REF!</v>
      </c>
      <c r="AA18" s="263"/>
      <c r="AB18" s="266" t="e">
        <f>IF(AND('GESTION - FISCAL - DESASTRES'!#REF!="Alta",'GESTION - FISCAL - DESASTRES'!#REF!="Mayor"),CONCATENATE("R",'GESTION - FISCAL - DESASTRES'!#REF!),"")</f>
        <v>#REF!</v>
      </c>
      <c r="AC18" s="262"/>
      <c r="AD18" s="262" t="e">
        <f>IF(AND('GESTION - FISCAL - DESASTRES'!#REF!="Alta",'GESTION - FISCAL - DESASTRES'!#REF!="Mayor"),CONCATENATE("R",'GESTION - FISCAL - DESASTRES'!#REF!),"")</f>
        <v>#REF!</v>
      </c>
      <c r="AE18" s="262"/>
      <c r="AF18" s="262" t="e">
        <f>IF(AND('GESTION - FISCAL - DESASTRES'!#REF!="Alta",'GESTION - FISCAL - DESASTRES'!#REF!="Mayor"),CONCATENATE("R",'GESTION - FISCAL - DESASTRES'!#REF!),"")</f>
        <v>#REF!</v>
      </c>
      <c r="AG18" s="263"/>
      <c r="AH18" s="273" t="e">
        <f>IF(AND('GESTION - FISCAL - DESASTRES'!#REF!="Alta",'GESTION - FISCAL - DESASTRES'!#REF!="Catastrófico"),CONCATENATE("R",'GESTION - FISCAL - DESASTRES'!#REF!),"")</f>
        <v>#REF!</v>
      </c>
      <c r="AI18" s="274"/>
      <c r="AJ18" s="274" t="e">
        <f>IF(AND('GESTION - FISCAL - DESASTRES'!#REF!="Alta",'GESTION - FISCAL - DESASTRES'!#REF!="Catastrófico"),CONCATENATE("R",'GESTION - FISCAL - DESASTRES'!#REF!),"")</f>
        <v>#REF!</v>
      </c>
      <c r="AK18" s="274"/>
      <c r="AL18" s="274" t="e">
        <f>IF(AND('GESTION - FISCAL - DESASTRES'!#REF!="Alta",'GESTION - FISCAL - DESASTRES'!#REF!="Catastrófico"),CONCATENATE("R",'GESTION - FISCAL - DESASTRES'!#REF!),"")</f>
        <v>#REF!</v>
      </c>
      <c r="AM18" s="275"/>
      <c r="AN18" s="71"/>
      <c r="AO18" s="229"/>
      <c r="AP18" s="230"/>
      <c r="AQ18" s="230"/>
      <c r="AR18" s="230"/>
      <c r="AS18" s="230"/>
      <c r="AT18" s="23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x14ac:dyDescent="0.25">
      <c r="A19" s="71"/>
      <c r="B19" s="215"/>
      <c r="C19" s="215"/>
      <c r="D19" s="216"/>
      <c r="E19" s="256"/>
      <c r="F19" s="257"/>
      <c r="G19" s="257"/>
      <c r="H19" s="257"/>
      <c r="I19" s="257"/>
      <c r="J19" s="282"/>
      <c r="K19" s="283"/>
      <c r="L19" s="283"/>
      <c r="M19" s="283"/>
      <c r="N19" s="283"/>
      <c r="O19" s="284"/>
      <c r="P19" s="282"/>
      <c r="Q19" s="283"/>
      <c r="R19" s="283"/>
      <c r="S19" s="283"/>
      <c r="T19" s="283"/>
      <c r="U19" s="284"/>
      <c r="V19" s="266"/>
      <c r="W19" s="262"/>
      <c r="X19" s="262"/>
      <c r="Y19" s="262"/>
      <c r="Z19" s="262"/>
      <c r="AA19" s="263"/>
      <c r="AB19" s="266"/>
      <c r="AC19" s="262"/>
      <c r="AD19" s="262"/>
      <c r="AE19" s="262"/>
      <c r="AF19" s="262"/>
      <c r="AG19" s="263"/>
      <c r="AH19" s="273"/>
      <c r="AI19" s="274"/>
      <c r="AJ19" s="274"/>
      <c r="AK19" s="274"/>
      <c r="AL19" s="274"/>
      <c r="AM19" s="275"/>
      <c r="AN19" s="71"/>
      <c r="AO19" s="229"/>
      <c r="AP19" s="230"/>
      <c r="AQ19" s="230"/>
      <c r="AR19" s="230"/>
      <c r="AS19" s="230"/>
      <c r="AT19" s="23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x14ac:dyDescent="0.25">
      <c r="A20" s="71"/>
      <c r="B20" s="215"/>
      <c r="C20" s="215"/>
      <c r="D20" s="216"/>
      <c r="E20" s="256"/>
      <c r="F20" s="257"/>
      <c r="G20" s="257"/>
      <c r="H20" s="257"/>
      <c r="I20" s="257"/>
      <c r="J20" s="282" t="e">
        <f>IF(AND('GESTION - FISCAL - DESASTRES'!#REF!="Alta",'GESTION - FISCAL - DESASTRES'!#REF!="Leve"),CONCATENATE("R",'GESTION - FISCAL - DESASTRES'!#REF!),"")</f>
        <v>#REF!</v>
      </c>
      <c r="K20" s="283"/>
      <c r="L20" s="283" t="e">
        <f>IF(AND('GESTION - FISCAL - DESASTRES'!#REF!="Alta",'GESTION - FISCAL - DESASTRES'!#REF!="Leve"),CONCATENATE("R",'GESTION - FISCAL - DESASTRES'!#REF!),"")</f>
        <v>#REF!</v>
      </c>
      <c r="M20" s="283"/>
      <c r="N20" s="283" t="e">
        <f>IF(AND('GESTION - FISCAL - DESASTRES'!#REF!="Alta",'GESTION - FISCAL - DESASTRES'!#REF!="Leve"),CONCATENATE("R",'GESTION - FISCAL - DESASTRES'!#REF!),"")</f>
        <v>#REF!</v>
      </c>
      <c r="O20" s="284"/>
      <c r="P20" s="282" t="e">
        <f>IF(AND('GESTION - FISCAL - DESASTRES'!#REF!="Alta",'GESTION - FISCAL - DESASTRES'!#REF!="Menor"),CONCATENATE("R",'GESTION - FISCAL - DESASTRES'!#REF!),"")</f>
        <v>#REF!</v>
      </c>
      <c r="Q20" s="283"/>
      <c r="R20" s="283" t="e">
        <f>IF(AND('GESTION - FISCAL - DESASTRES'!#REF!="Alta",'GESTION - FISCAL - DESASTRES'!#REF!="Menor"),CONCATENATE("R",'GESTION - FISCAL - DESASTRES'!#REF!),"")</f>
        <v>#REF!</v>
      </c>
      <c r="S20" s="283"/>
      <c r="T20" s="283" t="e">
        <f>IF(AND('GESTION - FISCAL - DESASTRES'!#REF!="Alta",'GESTION - FISCAL - DESASTRES'!#REF!="Menor"),CONCATENATE("R",'GESTION - FISCAL - DESASTRES'!#REF!),"")</f>
        <v>#REF!</v>
      </c>
      <c r="U20" s="284"/>
      <c r="V20" s="266" t="e">
        <f>IF(AND('GESTION - FISCAL - DESASTRES'!#REF!="Alta",'GESTION - FISCAL - DESASTRES'!#REF!="Moderado"),CONCATENATE("R",'GESTION - FISCAL - DESASTRES'!#REF!),"")</f>
        <v>#REF!</v>
      </c>
      <c r="W20" s="262"/>
      <c r="X20" s="262" t="e">
        <f>IF(AND('GESTION - FISCAL - DESASTRES'!#REF!="Alta",'GESTION - FISCAL - DESASTRES'!#REF!="Moderado"),CONCATENATE("R",'GESTION - FISCAL - DESASTRES'!#REF!),"")</f>
        <v>#REF!</v>
      </c>
      <c r="Y20" s="262"/>
      <c r="Z20" s="262" t="e">
        <f>IF(AND('GESTION - FISCAL - DESASTRES'!#REF!="Alta",'GESTION - FISCAL - DESASTRES'!#REF!="Moderado"),CONCATENATE("R",'GESTION - FISCAL - DESASTRES'!#REF!),"")</f>
        <v>#REF!</v>
      </c>
      <c r="AA20" s="263"/>
      <c r="AB20" s="266" t="e">
        <f>IF(AND('GESTION - FISCAL - DESASTRES'!#REF!="Alta",'GESTION - FISCAL - DESASTRES'!#REF!="Mayor"),CONCATENATE("R",'GESTION - FISCAL - DESASTRES'!#REF!),"")</f>
        <v>#REF!</v>
      </c>
      <c r="AC20" s="262"/>
      <c r="AD20" s="262" t="e">
        <f>IF(AND('GESTION - FISCAL - DESASTRES'!#REF!="Alta",'GESTION - FISCAL - DESASTRES'!#REF!="Mayor"),CONCATENATE("R",'GESTION - FISCAL - DESASTRES'!#REF!),"")</f>
        <v>#REF!</v>
      </c>
      <c r="AE20" s="262"/>
      <c r="AF20" s="262" t="e">
        <f>IF(AND('GESTION - FISCAL - DESASTRES'!#REF!="Alta",'GESTION - FISCAL - DESASTRES'!#REF!="Mayor"),CONCATENATE("R",'GESTION - FISCAL - DESASTRES'!#REF!),"")</f>
        <v>#REF!</v>
      </c>
      <c r="AG20" s="263"/>
      <c r="AH20" s="273" t="e">
        <f>IF(AND('GESTION - FISCAL - DESASTRES'!#REF!="Alta",'GESTION - FISCAL - DESASTRES'!#REF!="Catastrófico"),CONCATENATE("R",'GESTION - FISCAL - DESASTRES'!#REF!),"")</f>
        <v>#REF!</v>
      </c>
      <c r="AI20" s="274"/>
      <c r="AJ20" s="274" t="e">
        <f>IF(AND('GESTION - FISCAL - DESASTRES'!#REF!="Alta",'GESTION - FISCAL - DESASTRES'!#REF!="Catastrófico"),CONCATENATE("R",'GESTION - FISCAL - DESASTRES'!#REF!),"")</f>
        <v>#REF!</v>
      </c>
      <c r="AK20" s="274"/>
      <c r="AL20" s="274" t="e">
        <f>IF(AND('GESTION - FISCAL - DESASTRES'!#REF!="Alta",'GESTION - FISCAL - DESASTRES'!#REF!="Catastrófico"),CONCATENATE("R",'GESTION - FISCAL - DESASTRES'!#REF!),"")</f>
        <v>#REF!</v>
      </c>
      <c r="AM20" s="275"/>
      <c r="AN20" s="71"/>
      <c r="AO20" s="229"/>
      <c r="AP20" s="230"/>
      <c r="AQ20" s="230"/>
      <c r="AR20" s="230"/>
      <c r="AS20" s="230"/>
      <c r="AT20" s="23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x14ac:dyDescent="0.3">
      <c r="A21" s="71"/>
      <c r="B21" s="215"/>
      <c r="C21" s="215"/>
      <c r="D21" s="216"/>
      <c r="E21" s="259"/>
      <c r="F21" s="260"/>
      <c r="G21" s="260"/>
      <c r="H21" s="260"/>
      <c r="I21" s="260"/>
      <c r="J21" s="285"/>
      <c r="K21" s="286"/>
      <c r="L21" s="286"/>
      <c r="M21" s="286"/>
      <c r="N21" s="286"/>
      <c r="O21" s="287"/>
      <c r="P21" s="285"/>
      <c r="Q21" s="286"/>
      <c r="R21" s="286"/>
      <c r="S21" s="286"/>
      <c r="T21" s="286"/>
      <c r="U21" s="287"/>
      <c r="V21" s="270"/>
      <c r="W21" s="271"/>
      <c r="X21" s="271"/>
      <c r="Y21" s="271"/>
      <c r="Z21" s="271"/>
      <c r="AA21" s="272"/>
      <c r="AB21" s="270"/>
      <c r="AC21" s="271"/>
      <c r="AD21" s="271"/>
      <c r="AE21" s="271"/>
      <c r="AF21" s="271"/>
      <c r="AG21" s="272"/>
      <c r="AH21" s="276"/>
      <c r="AI21" s="277"/>
      <c r="AJ21" s="277"/>
      <c r="AK21" s="277"/>
      <c r="AL21" s="277"/>
      <c r="AM21" s="278"/>
      <c r="AN21" s="71"/>
      <c r="AO21" s="232"/>
      <c r="AP21" s="233"/>
      <c r="AQ21" s="233"/>
      <c r="AR21" s="233"/>
      <c r="AS21" s="233"/>
      <c r="AT21" s="234"/>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x14ac:dyDescent="0.25">
      <c r="A22" s="71"/>
      <c r="B22" s="215"/>
      <c r="C22" s="215"/>
      <c r="D22" s="216"/>
      <c r="E22" s="253" t="s">
        <v>111</v>
      </c>
      <c r="F22" s="254"/>
      <c r="G22" s="254"/>
      <c r="H22" s="254"/>
      <c r="I22" s="255"/>
      <c r="J22" s="288" t="e">
        <f>IF(AND('GESTION - FISCAL - DESASTRES'!#REF!="Media",'GESTION - FISCAL - DESASTRES'!#REF!="Leve"),CONCATENATE("R",'GESTION - FISCAL - DESASTRES'!#REF!),"")</f>
        <v>#REF!</v>
      </c>
      <c r="K22" s="289"/>
      <c r="L22" s="289" t="e">
        <f>IF(AND('GESTION - FISCAL - DESASTRES'!#REF!="Media",'GESTION - FISCAL - DESASTRES'!#REF!="Leve"),CONCATENATE("R",'GESTION - FISCAL - DESASTRES'!#REF!),"")</f>
        <v>#REF!</v>
      </c>
      <c r="M22" s="289"/>
      <c r="N22" s="289" t="e">
        <f>IF(AND('GESTION - FISCAL - DESASTRES'!#REF!="Media",'GESTION - FISCAL - DESASTRES'!#REF!="Leve"),CONCATENATE("R",'GESTION - FISCAL - DESASTRES'!#REF!),"")</f>
        <v>#REF!</v>
      </c>
      <c r="O22" s="290"/>
      <c r="P22" s="288" t="e">
        <f>IF(AND('GESTION - FISCAL - DESASTRES'!#REF!="Media",'GESTION - FISCAL - DESASTRES'!#REF!="Menor"),CONCATENATE("R",'GESTION - FISCAL - DESASTRES'!#REF!),"")</f>
        <v>#REF!</v>
      </c>
      <c r="Q22" s="289"/>
      <c r="R22" s="289" t="e">
        <f>IF(AND('GESTION - FISCAL - DESASTRES'!#REF!="Media",'GESTION - FISCAL - DESASTRES'!#REF!="Menor"),CONCATENATE("R",'GESTION - FISCAL - DESASTRES'!#REF!),"")</f>
        <v>#REF!</v>
      </c>
      <c r="S22" s="289"/>
      <c r="T22" s="289" t="e">
        <f>IF(AND('GESTION - FISCAL - DESASTRES'!#REF!="Media",'GESTION - FISCAL - DESASTRES'!#REF!="Menor"),CONCATENATE("R",'GESTION - FISCAL - DESASTRES'!#REF!),"")</f>
        <v>#REF!</v>
      </c>
      <c r="U22" s="290"/>
      <c r="V22" s="288" t="e">
        <f>IF(AND('GESTION - FISCAL - DESASTRES'!#REF!="Media",'GESTION - FISCAL - DESASTRES'!#REF!="Moderado"),CONCATENATE("R",'GESTION - FISCAL - DESASTRES'!#REF!),"")</f>
        <v>#REF!</v>
      </c>
      <c r="W22" s="289"/>
      <c r="X22" s="289" t="e">
        <f>IF(AND('GESTION - FISCAL - DESASTRES'!#REF!="Media",'GESTION - FISCAL - DESASTRES'!#REF!="Moderado"),CONCATENATE("R",'GESTION - FISCAL - DESASTRES'!#REF!),"")</f>
        <v>#REF!</v>
      </c>
      <c r="Y22" s="289"/>
      <c r="Z22" s="289" t="e">
        <f>IF(AND('GESTION - FISCAL - DESASTRES'!#REF!="Media",'GESTION - FISCAL - DESASTRES'!#REF!="Moderado"),CONCATENATE("R",'GESTION - FISCAL - DESASTRES'!#REF!),"")</f>
        <v>#REF!</v>
      </c>
      <c r="AA22" s="290"/>
      <c r="AB22" s="264" t="e">
        <f>IF(AND('GESTION - FISCAL - DESASTRES'!#REF!="Media",'GESTION - FISCAL - DESASTRES'!#REF!="Mayor"),CONCATENATE("R",'GESTION - FISCAL - DESASTRES'!#REF!),"")</f>
        <v>#REF!</v>
      </c>
      <c r="AC22" s="265"/>
      <c r="AD22" s="265" t="e">
        <f>IF(AND('GESTION - FISCAL - DESASTRES'!#REF!="Media",'GESTION - FISCAL - DESASTRES'!#REF!="Mayor"),CONCATENATE("R",'GESTION - FISCAL - DESASTRES'!#REF!),"")</f>
        <v>#REF!</v>
      </c>
      <c r="AE22" s="265"/>
      <c r="AF22" s="265" t="e">
        <f>IF(AND('GESTION - FISCAL - DESASTRES'!#REF!="Media",'GESTION - FISCAL - DESASTRES'!#REF!="Mayor"),CONCATENATE("R",'GESTION - FISCAL - DESASTRES'!#REF!),"")</f>
        <v>#REF!</v>
      </c>
      <c r="AG22" s="267"/>
      <c r="AH22" s="279" t="e">
        <f>IF(AND('GESTION - FISCAL - DESASTRES'!#REF!="Media",'GESTION - FISCAL - DESASTRES'!#REF!="Catastrófico"),CONCATENATE("R",'GESTION - FISCAL - DESASTRES'!#REF!),"")</f>
        <v>#REF!</v>
      </c>
      <c r="AI22" s="280"/>
      <c r="AJ22" s="280" t="e">
        <f>IF(AND('GESTION - FISCAL - DESASTRES'!#REF!="Media",'GESTION - FISCAL - DESASTRES'!#REF!="Catastrófico"),CONCATENATE("R",'GESTION - FISCAL - DESASTRES'!#REF!),"")</f>
        <v>#REF!</v>
      </c>
      <c r="AK22" s="280"/>
      <c r="AL22" s="280" t="e">
        <f>IF(AND('GESTION - FISCAL - DESASTRES'!#REF!="Media",'GESTION - FISCAL - DESASTRES'!#REF!="Catastrófico"),CONCATENATE("R",'GESTION - FISCAL - DESASTRES'!#REF!),"")</f>
        <v>#REF!</v>
      </c>
      <c r="AM22" s="281"/>
      <c r="AN22" s="71"/>
      <c r="AO22" s="235" t="s">
        <v>75</v>
      </c>
      <c r="AP22" s="236"/>
      <c r="AQ22" s="236"/>
      <c r="AR22" s="236"/>
      <c r="AS22" s="236"/>
      <c r="AT22" s="237"/>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x14ac:dyDescent="0.25">
      <c r="A23" s="71"/>
      <c r="B23" s="215"/>
      <c r="C23" s="215"/>
      <c r="D23" s="216"/>
      <c r="E23" s="256"/>
      <c r="F23" s="257"/>
      <c r="G23" s="257"/>
      <c r="H23" s="257"/>
      <c r="I23" s="258"/>
      <c r="J23" s="282"/>
      <c r="K23" s="283"/>
      <c r="L23" s="283"/>
      <c r="M23" s="283"/>
      <c r="N23" s="283"/>
      <c r="O23" s="284"/>
      <c r="P23" s="282"/>
      <c r="Q23" s="283"/>
      <c r="R23" s="283"/>
      <c r="S23" s="283"/>
      <c r="T23" s="283"/>
      <c r="U23" s="284"/>
      <c r="V23" s="282"/>
      <c r="W23" s="283"/>
      <c r="X23" s="283"/>
      <c r="Y23" s="283"/>
      <c r="Z23" s="283"/>
      <c r="AA23" s="284"/>
      <c r="AB23" s="266"/>
      <c r="AC23" s="262"/>
      <c r="AD23" s="262"/>
      <c r="AE23" s="262"/>
      <c r="AF23" s="262"/>
      <c r="AG23" s="263"/>
      <c r="AH23" s="273"/>
      <c r="AI23" s="274"/>
      <c r="AJ23" s="274"/>
      <c r="AK23" s="274"/>
      <c r="AL23" s="274"/>
      <c r="AM23" s="275"/>
      <c r="AN23" s="71"/>
      <c r="AO23" s="238"/>
      <c r="AP23" s="239"/>
      <c r="AQ23" s="239"/>
      <c r="AR23" s="239"/>
      <c r="AS23" s="239"/>
      <c r="AT23" s="240"/>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x14ac:dyDescent="0.25">
      <c r="A24" s="71"/>
      <c r="B24" s="215"/>
      <c r="C24" s="215"/>
      <c r="D24" s="216"/>
      <c r="E24" s="256"/>
      <c r="F24" s="257"/>
      <c r="G24" s="257"/>
      <c r="H24" s="257"/>
      <c r="I24" s="258"/>
      <c r="J24" s="282" t="e">
        <f>IF(AND('GESTION - FISCAL - DESASTRES'!#REF!="Media",'GESTION - FISCAL - DESASTRES'!#REF!="Leve"),CONCATENATE("R",'GESTION - FISCAL - DESASTRES'!#REF!),"")</f>
        <v>#REF!</v>
      </c>
      <c r="K24" s="283"/>
      <c r="L24" s="283" t="e">
        <f>IF(AND('GESTION - FISCAL - DESASTRES'!#REF!="Media",'GESTION - FISCAL - DESASTRES'!#REF!="Leve"),CONCATENATE("R",'GESTION - FISCAL - DESASTRES'!#REF!),"")</f>
        <v>#REF!</v>
      </c>
      <c r="M24" s="283"/>
      <c r="N24" s="283" t="e">
        <f>IF(AND('GESTION - FISCAL - DESASTRES'!#REF!="Media",'GESTION - FISCAL - DESASTRES'!#REF!="Leve"),CONCATENATE("R",'GESTION - FISCAL - DESASTRES'!#REF!),"")</f>
        <v>#REF!</v>
      </c>
      <c r="O24" s="284"/>
      <c r="P24" s="282" t="e">
        <f>IF(AND('GESTION - FISCAL - DESASTRES'!#REF!="Media",'GESTION - FISCAL - DESASTRES'!#REF!="Menor"),CONCATENATE("R",'GESTION - FISCAL - DESASTRES'!#REF!),"")</f>
        <v>#REF!</v>
      </c>
      <c r="Q24" s="283"/>
      <c r="R24" s="283" t="e">
        <f>IF(AND('GESTION - FISCAL - DESASTRES'!#REF!="Media",'GESTION - FISCAL - DESASTRES'!#REF!="Menor"),CONCATENATE("R",'GESTION - FISCAL - DESASTRES'!#REF!),"")</f>
        <v>#REF!</v>
      </c>
      <c r="S24" s="283"/>
      <c r="T24" s="283" t="e">
        <f>IF(AND('GESTION - FISCAL - DESASTRES'!#REF!="Media",'GESTION - FISCAL - DESASTRES'!#REF!="Menor"),CONCATENATE("R",'GESTION - FISCAL - DESASTRES'!#REF!),"")</f>
        <v>#REF!</v>
      </c>
      <c r="U24" s="284"/>
      <c r="V24" s="282" t="e">
        <f>IF(AND('GESTION - FISCAL - DESASTRES'!#REF!="Media",'GESTION - FISCAL - DESASTRES'!#REF!="Moderado"),CONCATENATE("R",'GESTION - FISCAL - DESASTRES'!#REF!),"")</f>
        <v>#REF!</v>
      </c>
      <c r="W24" s="283"/>
      <c r="X24" s="283" t="e">
        <f>IF(AND('GESTION - FISCAL - DESASTRES'!#REF!="Media",'GESTION - FISCAL - DESASTRES'!#REF!="Moderado"),CONCATENATE("R",'GESTION - FISCAL - DESASTRES'!#REF!),"")</f>
        <v>#REF!</v>
      </c>
      <c r="Y24" s="283"/>
      <c r="Z24" s="283" t="e">
        <f>IF(AND('GESTION - FISCAL - DESASTRES'!#REF!="Media",'GESTION - FISCAL - DESASTRES'!#REF!="Moderado"),CONCATENATE("R",'GESTION - FISCAL - DESASTRES'!#REF!),"")</f>
        <v>#REF!</v>
      </c>
      <c r="AA24" s="284"/>
      <c r="AB24" s="266" t="e">
        <f>IF(AND('GESTION - FISCAL - DESASTRES'!#REF!="Media",'GESTION - FISCAL - DESASTRES'!#REF!="Mayor"),CONCATENATE("R",'GESTION - FISCAL - DESASTRES'!#REF!),"")</f>
        <v>#REF!</v>
      </c>
      <c r="AC24" s="262"/>
      <c r="AD24" s="262" t="e">
        <f>IF(AND('GESTION - FISCAL - DESASTRES'!#REF!="Media",'GESTION - FISCAL - DESASTRES'!#REF!="Mayor"),CONCATENATE("R",'GESTION - FISCAL - DESASTRES'!#REF!),"")</f>
        <v>#REF!</v>
      </c>
      <c r="AE24" s="262"/>
      <c r="AF24" s="262" t="e">
        <f>IF(AND('GESTION - FISCAL - DESASTRES'!#REF!="Media",'GESTION - FISCAL - DESASTRES'!#REF!="Mayor"),CONCATENATE("R",'GESTION - FISCAL - DESASTRES'!#REF!),"")</f>
        <v>#REF!</v>
      </c>
      <c r="AG24" s="263"/>
      <c r="AH24" s="273" t="e">
        <f>IF(AND('GESTION - FISCAL - DESASTRES'!#REF!="Media",'GESTION - FISCAL - DESASTRES'!#REF!="Catastrófico"),CONCATENATE("R",'GESTION - FISCAL - DESASTRES'!#REF!),"")</f>
        <v>#REF!</v>
      </c>
      <c r="AI24" s="274"/>
      <c r="AJ24" s="274" t="e">
        <f>IF(AND('GESTION - FISCAL - DESASTRES'!#REF!="Media",'GESTION - FISCAL - DESASTRES'!#REF!="Catastrófico"),CONCATENATE("R",'GESTION - FISCAL - DESASTRES'!#REF!),"")</f>
        <v>#REF!</v>
      </c>
      <c r="AK24" s="274"/>
      <c r="AL24" s="274" t="e">
        <f>IF(AND('GESTION - FISCAL - DESASTRES'!#REF!="Media",'GESTION - FISCAL - DESASTRES'!#REF!="Catastrófico"),CONCATENATE("R",'GESTION - FISCAL - DESASTRES'!#REF!),"")</f>
        <v>#REF!</v>
      </c>
      <c r="AM24" s="275"/>
      <c r="AN24" s="71"/>
      <c r="AO24" s="238"/>
      <c r="AP24" s="239"/>
      <c r="AQ24" s="239"/>
      <c r="AR24" s="239"/>
      <c r="AS24" s="239"/>
      <c r="AT24" s="240"/>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x14ac:dyDescent="0.25">
      <c r="A25" s="71"/>
      <c r="B25" s="215"/>
      <c r="C25" s="215"/>
      <c r="D25" s="216"/>
      <c r="E25" s="256"/>
      <c r="F25" s="257"/>
      <c r="G25" s="257"/>
      <c r="H25" s="257"/>
      <c r="I25" s="258"/>
      <c r="J25" s="282"/>
      <c r="K25" s="283"/>
      <c r="L25" s="283"/>
      <c r="M25" s="283"/>
      <c r="N25" s="283"/>
      <c r="O25" s="284"/>
      <c r="P25" s="282"/>
      <c r="Q25" s="283"/>
      <c r="R25" s="283"/>
      <c r="S25" s="283"/>
      <c r="T25" s="283"/>
      <c r="U25" s="284"/>
      <c r="V25" s="282"/>
      <c r="W25" s="283"/>
      <c r="X25" s="283"/>
      <c r="Y25" s="283"/>
      <c r="Z25" s="283"/>
      <c r="AA25" s="284"/>
      <c r="AB25" s="266"/>
      <c r="AC25" s="262"/>
      <c r="AD25" s="262"/>
      <c r="AE25" s="262"/>
      <c r="AF25" s="262"/>
      <c r="AG25" s="263"/>
      <c r="AH25" s="273"/>
      <c r="AI25" s="274"/>
      <c r="AJ25" s="274"/>
      <c r="AK25" s="274"/>
      <c r="AL25" s="274"/>
      <c r="AM25" s="275"/>
      <c r="AN25" s="71"/>
      <c r="AO25" s="238"/>
      <c r="AP25" s="239"/>
      <c r="AQ25" s="239"/>
      <c r="AR25" s="239"/>
      <c r="AS25" s="239"/>
      <c r="AT25" s="240"/>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x14ac:dyDescent="0.25">
      <c r="A26" s="71"/>
      <c r="B26" s="215"/>
      <c r="C26" s="215"/>
      <c r="D26" s="216"/>
      <c r="E26" s="256"/>
      <c r="F26" s="257"/>
      <c r="G26" s="257"/>
      <c r="H26" s="257"/>
      <c r="I26" s="258"/>
      <c r="J26" s="282" t="e">
        <f>IF(AND('GESTION - FISCAL - DESASTRES'!#REF!="Media",'GESTION - FISCAL - DESASTRES'!#REF!="Leve"),CONCATENATE("R",'GESTION - FISCAL - DESASTRES'!#REF!),"")</f>
        <v>#REF!</v>
      </c>
      <c r="K26" s="283"/>
      <c r="L26" s="283" t="e">
        <f>IF(AND('GESTION - FISCAL - DESASTRES'!#REF!="Media",'GESTION - FISCAL - DESASTRES'!#REF!="Leve"),CONCATENATE("R",'GESTION - FISCAL - DESASTRES'!#REF!),"")</f>
        <v>#REF!</v>
      </c>
      <c r="M26" s="283"/>
      <c r="N26" s="283" t="e">
        <f>IF(AND('GESTION - FISCAL - DESASTRES'!#REF!="Media",'GESTION - FISCAL - DESASTRES'!#REF!="Leve"),CONCATENATE("R",'GESTION - FISCAL - DESASTRES'!#REF!),"")</f>
        <v>#REF!</v>
      </c>
      <c r="O26" s="284"/>
      <c r="P26" s="282" t="e">
        <f>IF(AND('GESTION - FISCAL - DESASTRES'!#REF!="Media",'GESTION - FISCAL - DESASTRES'!#REF!="Menor"),CONCATENATE("R",'GESTION - FISCAL - DESASTRES'!#REF!),"")</f>
        <v>#REF!</v>
      </c>
      <c r="Q26" s="283"/>
      <c r="R26" s="283" t="e">
        <f>IF(AND('GESTION - FISCAL - DESASTRES'!#REF!="Media",'GESTION - FISCAL - DESASTRES'!#REF!="Menor"),CONCATENATE("R",'GESTION - FISCAL - DESASTRES'!#REF!),"")</f>
        <v>#REF!</v>
      </c>
      <c r="S26" s="283"/>
      <c r="T26" s="283" t="e">
        <f>IF(AND('GESTION - FISCAL - DESASTRES'!#REF!="Media",'GESTION - FISCAL - DESASTRES'!#REF!="Menor"),CONCATENATE("R",'GESTION - FISCAL - DESASTRES'!#REF!),"")</f>
        <v>#REF!</v>
      </c>
      <c r="U26" s="284"/>
      <c r="V26" s="282" t="e">
        <f>IF(AND('GESTION - FISCAL - DESASTRES'!#REF!="Media",'GESTION - FISCAL - DESASTRES'!#REF!="Moderado"),CONCATENATE("R",'GESTION - FISCAL - DESASTRES'!#REF!),"")</f>
        <v>#REF!</v>
      </c>
      <c r="W26" s="283"/>
      <c r="X26" s="283" t="e">
        <f>IF(AND('GESTION - FISCAL - DESASTRES'!#REF!="Media",'GESTION - FISCAL - DESASTRES'!#REF!="Moderado"),CONCATENATE("R",'GESTION - FISCAL - DESASTRES'!#REF!),"")</f>
        <v>#REF!</v>
      </c>
      <c r="Y26" s="283"/>
      <c r="Z26" s="283" t="e">
        <f>IF(AND('GESTION - FISCAL - DESASTRES'!#REF!="Media",'GESTION - FISCAL - DESASTRES'!#REF!="Moderado"),CONCATENATE("R",'GESTION - FISCAL - DESASTRES'!#REF!),"")</f>
        <v>#REF!</v>
      </c>
      <c r="AA26" s="284"/>
      <c r="AB26" s="266" t="e">
        <f>IF(AND('GESTION - FISCAL - DESASTRES'!#REF!="Media",'GESTION - FISCAL - DESASTRES'!#REF!="Mayor"),CONCATENATE("R",'GESTION - FISCAL - DESASTRES'!#REF!),"")</f>
        <v>#REF!</v>
      </c>
      <c r="AC26" s="262"/>
      <c r="AD26" s="262" t="e">
        <f>IF(AND('GESTION - FISCAL - DESASTRES'!#REF!="Media",'GESTION - FISCAL - DESASTRES'!#REF!="Mayor"),CONCATENATE("R",'GESTION - FISCAL - DESASTRES'!#REF!),"")</f>
        <v>#REF!</v>
      </c>
      <c r="AE26" s="262"/>
      <c r="AF26" s="262" t="e">
        <f>IF(AND('GESTION - FISCAL - DESASTRES'!#REF!="Media",'GESTION - FISCAL - DESASTRES'!#REF!="Mayor"),CONCATENATE("R",'GESTION - FISCAL - DESASTRES'!#REF!),"")</f>
        <v>#REF!</v>
      </c>
      <c r="AG26" s="263"/>
      <c r="AH26" s="273" t="e">
        <f>IF(AND('GESTION - FISCAL - DESASTRES'!#REF!="Media",'GESTION - FISCAL - DESASTRES'!#REF!="Catastrófico"),CONCATENATE("R",'GESTION - FISCAL - DESASTRES'!#REF!),"")</f>
        <v>#REF!</v>
      </c>
      <c r="AI26" s="274"/>
      <c r="AJ26" s="274" t="e">
        <f>IF(AND('GESTION - FISCAL - DESASTRES'!#REF!="Media",'GESTION - FISCAL - DESASTRES'!#REF!="Catastrófico"),CONCATENATE("R",'GESTION - FISCAL - DESASTRES'!#REF!),"")</f>
        <v>#REF!</v>
      </c>
      <c r="AK26" s="274"/>
      <c r="AL26" s="274" t="e">
        <f>IF(AND('GESTION - FISCAL - DESASTRES'!#REF!="Media",'GESTION - FISCAL - DESASTRES'!#REF!="Catastrófico"),CONCATENATE("R",'GESTION - FISCAL - DESASTRES'!#REF!),"")</f>
        <v>#REF!</v>
      </c>
      <c r="AM26" s="275"/>
      <c r="AN26" s="71"/>
      <c r="AO26" s="238"/>
      <c r="AP26" s="239"/>
      <c r="AQ26" s="239"/>
      <c r="AR26" s="239"/>
      <c r="AS26" s="239"/>
      <c r="AT26" s="240"/>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x14ac:dyDescent="0.25">
      <c r="A27" s="71"/>
      <c r="B27" s="215"/>
      <c r="C27" s="215"/>
      <c r="D27" s="216"/>
      <c r="E27" s="256"/>
      <c r="F27" s="257"/>
      <c r="G27" s="257"/>
      <c r="H27" s="257"/>
      <c r="I27" s="258"/>
      <c r="J27" s="282"/>
      <c r="K27" s="283"/>
      <c r="L27" s="283"/>
      <c r="M27" s="283"/>
      <c r="N27" s="283"/>
      <c r="O27" s="284"/>
      <c r="P27" s="282"/>
      <c r="Q27" s="283"/>
      <c r="R27" s="283"/>
      <c r="S27" s="283"/>
      <c r="T27" s="283"/>
      <c r="U27" s="284"/>
      <c r="V27" s="282"/>
      <c r="W27" s="283"/>
      <c r="X27" s="283"/>
      <c r="Y27" s="283"/>
      <c r="Z27" s="283"/>
      <c r="AA27" s="284"/>
      <c r="AB27" s="266"/>
      <c r="AC27" s="262"/>
      <c r="AD27" s="262"/>
      <c r="AE27" s="262"/>
      <c r="AF27" s="262"/>
      <c r="AG27" s="263"/>
      <c r="AH27" s="273"/>
      <c r="AI27" s="274"/>
      <c r="AJ27" s="274"/>
      <c r="AK27" s="274"/>
      <c r="AL27" s="274"/>
      <c r="AM27" s="275"/>
      <c r="AN27" s="71"/>
      <c r="AO27" s="238"/>
      <c r="AP27" s="239"/>
      <c r="AQ27" s="239"/>
      <c r="AR27" s="239"/>
      <c r="AS27" s="239"/>
      <c r="AT27" s="240"/>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x14ac:dyDescent="0.25">
      <c r="A28" s="71"/>
      <c r="B28" s="215"/>
      <c r="C28" s="215"/>
      <c r="D28" s="216"/>
      <c r="E28" s="256"/>
      <c r="F28" s="257"/>
      <c r="G28" s="257"/>
      <c r="H28" s="257"/>
      <c r="I28" s="258"/>
      <c r="J28" s="282" t="e">
        <f>IF(AND('GESTION - FISCAL - DESASTRES'!#REF!="Media",'GESTION - FISCAL - DESASTRES'!#REF!="Leve"),CONCATENATE("R",'GESTION - FISCAL - DESASTRES'!#REF!),"")</f>
        <v>#REF!</v>
      </c>
      <c r="K28" s="283"/>
      <c r="L28" s="283" t="e">
        <f>IF(AND('GESTION - FISCAL - DESASTRES'!#REF!="Media",'GESTION - FISCAL - DESASTRES'!#REF!="Leve"),CONCATENATE("R",'GESTION - FISCAL - DESASTRES'!#REF!),"")</f>
        <v>#REF!</v>
      </c>
      <c r="M28" s="283"/>
      <c r="N28" s="283" t="e">
        <f>IF(AND('GESTION - FISCAL - DESASTRES'!#REF!="Media",'GESTION - FISCAL - DESASTRES'!#REF!="Leve"),CONCATENATE("R",'GESTION - FISCAL - DESASTRES'!#REF!),"")</f>
        <v>#REF!</v>
      </c>
      <c r="O28" s="284"/>
      <c r="P28" s="282" t="e">
        <f>IF(AND('GESTION - FISCAL - DESASTRES'!#REF!="Media",'GESTION - FISCAL - DESASTRES'!#REF!="Menor"),CONCATENATE("R",'GESTION - FISCAL - DESASTRES'!#REF!),"")</f>
        <v>#REF!</v>
      </c>
      <c r="Q28" s="283"/>
      <c r="R28" s="283" t="e">
        <f>IF(AND('GESTION - FISCAL - DESASTRES'!#REF!="Media",'GESTION - FISCAL - DESASTRES'!#REF!="Menor"),CONCATENATE("R",'GESTION - FISCAL - DESASTRES'!#REF!),"")</f>
        <v>#REF!</v>
      </c>
      <c r="S28" s="283"/>
      <c r="T28" s="283" t="e">
        <f>IF(AND('GESTION - FISCAL - DESASTRES'!#REF!="Media",'GESTION - FISCAL - DESASTRES'!#REF!="Menor"),CONCATENATE("R",'GESTION - FISCAL - DESASTRES'!#REF!),"")</f>
        <v>#REF!</v>
      </c>
      <c r="U28" s="284"/>
      <c r="V28" s="282" t="e">
        <f>IF(AND('GESTION - FISCAL - DESASTRES'!#REF!="Media",'GESTION - FISCAL - DESASTRES'!#REF!="Moderado"),CONCATENATE("R",'GESTION - FISCAL - DESASTRES'!#REF!),"")</f>
        <v>#REF!</v>
      </c>
      <c r="W28" s="283"/>
      <c r="X28" s="283" t="e">
        <f>IF(AND('GESTION - FISCAL - DESASTRES'!#REF!="Media",'GESTION - FISCAL - DESASTRES'!#REF!="Moderado"),CONCATENATE("R",'GESTION - FISCAL - DESASTRES'!#REF!),"")</f>
        <v>#REF!</v>
      </c>
      <c r="Y28" s="283"/>
      <c r="Z28" s="283" t="e">
        <f>IF(AND('GESTION - FISCAL - DESASTRES'!#REF!="Media",'GESTION - FISCAL - DESASTRES'!#REF!="Moderado"),CONCATENATE("R",'GESTION - FISCAL - DESASTRES'!#REF!),"")</f>
        <v>#REF!</v>
      </c>
      <c r="AA28" s="284"/>
      <c r="AB28" s="266" t="e">
        <f>IF(AND('GESTION - FISCAL - DESASTRES'!#REF!="Media",'GESTION - FISCAL - DESASTRES'!#REF!="Mayor"),CONCATENATE("R",'GESTION - FISCAL - DESASTRES'!#REF!),"")</f>
        <v>#REF!</v>
      </c>
      <c r="AC28" s="262"/>
      <c r="AD28" s="262" t="e">
        <f>IF(AND('GESTION - FISCAL - DESASTRES'!#REF!="Media",'GESTION - FISCAL - DESASTRES'!#REF!="Mayor"),CONCATENATE("R",'GESTION - FISCAL - DESASTRES'!#REF!),"")</f>
        <v>#REF!</v>
      </c>
      <c r="AE28" s="262"/>
      <c r="AF28" s="262" t="e">
        <f>IF(AND('GESTION - FISCAL - DESASTRES'!#REF!="Media",'GESTION - FISCAL - DESASTRES'!#REF!="Mayor"),CONCATENATE("R",'GESTION - FISCAL - DESASTRES'!#REF!),"")</f>
        <v>#REF!</v>
      </c>
      <c r="AG28" s="263"/>
      <c r="AH28" s="273" t="e">
        <f>IF(AND('GESTION - FISCAL - DESASTRES'!#REF!="Media",'GESTION - FISCAL - DESASTRES'!#REF!="Catastrófico"),CONCATENATE("R",'GESTION - FISCAL - DESASTRES'!#REF!),"")</f>
        <v>#REF!</v>
      </c>
      <c r="AI28" s="274"/>
      <c r="AJ28" s="274" t="e">
        <f>IF(AND('GESTION - FISCAL - DESASTRES'!#REF!="Media",'GESTION - FISCAL - DESASTRES'!#REF!="Catastrófico"),CONCATENATE("R",'GESTION - FISCAL - DESASTRES'!#REF!),"")</f>
        <v>#REF!</v>
      </c>
      <c r="AK28" s="274"/>
      <c r="AL28" s="274" t="e">
        <f>IF(AND('GESTION - FISCAL - DESASTRES'!#REF!="Media",'GESTION - FISCAL - DESASTRES'!#REF!="Catastrófico"),CONCATENATE("R",'GESTION - FISCAL - DESASTRES'!#REF!),"")</f>
        <v>#REF!</v>
      </c>
      <c r="AM28" s="275"/>
      <c r="AN28" s="71"/>
      <c r="AO28" s="238"/>
      <c r="AP28" s="239"/>
      <c r="AQ28" s="239"/>
      <c r="AR28" s="239"/>
      <c r="AS28" s="239"/>
      <c r="AT28" s="240"/>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x14ac:dyDescent="0.3">
      <c r="A29" s="71"/>
      <c r="B29" s="215"/>
      <c r="C29" s="215"/>
      <c r="D29" s="216"/>
      <c r="E29" s="259"/>
      <c r="F29" s="260"/>
      <c r="G29" s="260"/>
      <c r="H29" s="260"/>
      <c r="I29" s="261"/>
      <c r="J29" s="282"/>
      <c r="K29" s="283"/>
      <c r="L29" s="283"/>
      <c r="M29" s="283"/>
      <c r="N29" s="283"/>
      <c r="O29" s="284"/>
      <c r="P29" s="285"/>
      <c r="Q29" s="286"/>
      <c r="R29" s="286"/>
      <c r="S29" s="286"/>
      <c r="T29" s="286"/>
      <c r="U29" s="287"/>
      <c r="V29" s="285"/>
      <c r="W29" s="286"/>
      <c r="X29" s="286"/>
      <c r="Y29" s="286"/>
      <c r="Z29" s="286"/>
      <c r="AA29" s="287"/>
      <c r="AB29" s="270"/>
      <c r="AC29" s="271"/>
      <c r="AD29" s="271"/>
      <c r="AE29" s="271"/>
      <c r="AF29" s="271"/>
      <c r="AG29" s="272"/>
      <c r="AH29" s="276"/>
      <c r="AI29" s="277"/>
      <c r="AJ29" s="277"/>
      <c r="AK29" s="277"/>
      <c r="AL29" s="277"/>
      <c r="AM29" s="278"/>
      <c r="AN29" s="71"/>
      <c r="AO29" s="241"/>
      <c r="AP29" s="242"/>
      <c r="AQ29" s="242"/>
      <c r="AR29" s="242"/>
      <c r="AS29" s="242"/>
      <c r="AT29" s="243"/>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x14ac:dyDescent="0.25">
      <c r="A30" s="71"/>
      <c r="B30" s="215"/>
      <c r="C30" s="215"/>
      <c r="D30" s="216"/>
      <c r="E30" s="253" t="s">
        <v>108</v>
      </c>
      <c r="F30" s="254"/>
      <c r="G30" s="254"/>
      <c r="H30" s="254"/>
      <c r="I30" s="254"/>
      <c r="J30" s="297" t="e">
        <f>IF(AND('GESTION - FISCAL - DESASTRES'!#REF!="Baja",'GESTION - FISCAL - DESASTRES'!#REF!="Leve"),CONCATENATE("R",'GESTION - FISCAL - DESASTRES'!#REF!),"")</f>
        <v>#REF!</v>
      </c>
      <c r="K30" s="298"/>
      <c r="L30" s="298" t="e">
        <f>IF(AND('GESTION - FISCAL - DESASTRES'!#REF!="Baja",'GESTION - FISCAL - DESASTRES'!#REF!="Leve"),CONCATENATE("R",'GESTION - FISCAL - DESASTRES'!#REF!),"")</f>
        <v>#REF!</v>
      </c>
      <c r="M30" s="298"/>
      <c r="N30" s="298" t="e">
        <f>IF(AND('GESTION - FISCAL - DESASTRES'!#REF!="Baja",'GESTION - FISCAL - DESASTRES'!#REF!="Leve"),CONCATENATE("R",'GESTION - FISCAL - DESASTRES'!#REF!),"")</f>
        <v>#REF!</v>
      </c>
      <c r="O30" s="299"/>
      <c r="P30" s="289" t="e">
        <f>IF(AND('GESTION - FISCAL - DESASTRES'!#REF!="Baja",'GESTION - FISCAL - DESASTRES'!#REF!="Menor"),CONCATENATE("R",'GESTION - FISCAL - DESASTRES'!#REF!),"")</f>
        <v>#REF!</v>
      </c>
      <c r="Q30" s="289"/>
      <c r="R30" s="289" t="e">
        <f>IF(AND('GESTION - FISCAL - DESASTRES'!#REF!="Baja",'GESTION - FISCAL - DESASTRES'!#REF!="Menor"),CONCATENATE("R",'GESTION - FISCAL - DESASTRES'!#REF!),"")</f>
        <v>#REF!</v>
      </c>
      <c r="S30" s="289"/>
      <c r="T30" s="289" t="e">
        <f>IF(AND('GESTION - FISCAL - DESASTRES'!#REF!="Baja",'GESTION - FISCAL - DESASTRES'!#REF!="Menor"),CONCATENATE("R",'GESTION - FISCAL - DESASTRES'!#REF!),"")</f>
        <v>#REF!</v>
      </c>
      <c r="U30" s="290"/>
      <c r="V30" s="288" t="e">
        <f>IF(AND('GESTION - FISCAL - DESASTRES'!#REF!="Baja",'GESTION - FISCAL - DESASTRES'!#REF!="Moderado"),CONCATENATE("R",'GESTION - FISCAL - DESASTRES'!#REF!),"")</f>
        <v>#REF!</v>
      </c>
      <c r="W30" s="289"/>
      <c r="X30" s="289" t="e">
        <f>IF(AND('GESTION - FISCAL - DESASTRES'!#REF!="Baja",'GESTION - FISCAL - DESASTRES'!#REF!="Moderado"),CONCATENATE("R",'GESTION - FISCAL - DESASTRES'!#REF!),"")</f>
        <v>#REF!</v>
      </c>
      <c r="Y30" s="289"/>
      <c r="Z30" s="289" t="e">
        <f>IF(AND('GESTION - FISCAL - DESASTRES'!#REF!="Baja",'GESTION - FISCAL - DESASTRES'!#REF!="Moderado"),CONCATENATE("R",'GESTION - FISCAL - DESASTRES'!#REF!),"")</f>
        <v>#REF!</v>
      </c>
      <c r="AA30" s="290"/>
      <c r="AB30" s="264" t="e">
        <f>IF(AND('GESTION - FISCAL - DESASTRES'!#REF!="Baja",'GESTION - FISCAL - DESASTRES'!#REF!="Mayor"),CONCATENATE("R",'GESTION - FISCAL - DESASTRES'!#REF!),"")</f>
        <v>#REF!</v>
      </c>
      <c r="AC30" s="265"/>
      <c r="AD30" s="265" t="e">
        <f>IF(AND('GESTION - FISCAL - DESASTRES'!#REF!="Baja",'GESTION - FISCAL - DESASTRES'!#REF!="Mayor"),CONCATENATE("R",'GESTION - FISCAL - DESASTRES'!#REF!),"")</f>
        <v>#REF!</v>
      </c>
      <c r="AE30" s="265"/>
      <c r="AF30" s="265" t="e">
        <f>IF(AND('GESTION - FISCAL - DESASTRES'!#REF!="Baja",'GESTION - FISCAL - DESASTRES'!#REF!="Mayor"),CONCATENATE("R",'GESTION - FISCAL - DESASTRES'!#REF!),"")</f>
        <v>#REF!</v>
      </c>
      <c r="AG30" s="267"/>
      <c r="AH30" s="279" t="e">
        <f>IF(AND('GESTION - FISCAL - DESASTRES'!#REF!="Baja",'GESTION - FISCAL - DESASTRES'!#REF!="Catastrófico"),CONCATENATE("R",'GESTION - FISCAL - DESASTRES'!#REF!),"")</f>
        <v>#REF!</v>
      </c>
      <c r="AI30" s="280"/>
      <c r="AJ30" s="280" t="e">
        <f>IF(AND('GESTION - FISCAL - DESASTRES'!#REF!="Baja",'GESTION - FISCAL - DESASTRES'!#REF!="Catastrófico"),CONCATENATE("R",'GESTION - FISCAL - DESASTRES'!#REF!),"")</f>
        <v>#REF!</v>
      </c>
      <c r="AK30" s="280"/>
      <c r="AL30" s="280" t="e">
        <f>IF(AND('GESTION - FISCAL - DESASTRES'!#REF!="Baja",'GESTION - FISCAL - DESASTRES'!#REF!="Catastrófico"),CONCATENATE("R",'GESTION - FISCAL - DESASTRES'!#REF!),"")</f>
        <v>#REF!</v>
      </c>
      <c r="AM30" s="281"/>
      <c r="AN30" s="71"/>
      <c r="AO30" s="244" t="s">
        <v>76</v>
      </c>
      <c r="AP30" s="245"/>
      <c r="AQ30" s="245"/>
      <c r="AR30" s="245"/>
      <c r="AS30" s="245"/>
      <c r="AT30" s="246"/>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x14ac:dyDescent="0.25">
      <c r="A31" s="71"/>
      <c r="B31" s="215"/>
      <c r="C31" s="215"/>
      <c r="D31" s="216"/>
      <c r="E31" s="256"/>
      <c r="F31" s="257"/>
      <c r="G31" s="257"/>
      <c r="H31" s="257"/>
      <c r="I31" s="257"/>
      <c r="J31" s="293"/>
      <c r="K31" s="291"/>
      <c r="L31" s="291"/>
      <c r="M31" s="291"/>
      <c r="N31" s="291"/>
      <c r="O31" s="292"/>
      <c r="P31" s="283"/>
      <c r="Q31" s="283"/>
      <c r="R31" s="283"/>
      <c r="S31" s="283"/>
      <c r="T31" s="283"/>
      <c r="U31" s="284"/>
      <c r="V31" s="282"/>
      <c r="W31" s="283"/>
      <c r="X31" s="283"/>
      <c r="Y31" s="283"/>
      <c r="Z31" s="283"/>
      <c r="AA31" s="284"/>
      <c r="AB31" s="266"/>
      <c r="AC31" s="262"/>
      <c r="AD31" s="262"/>
      <c r="AE31" s="262"/>
      <c r="AF31" s="262"/>
      <c r="AG31" s="263"/>
      <c r="AH31" s="273"/>
      <c r="AI31" s="274"/>
      <c r="AJ31" s="274"/>
      <c r="AK31" s="274"/>
      <c r="AL31" s="274"/>
      <c r="AM31" s="275"/>
      <c r="AN31" s="71"/>
      <c r="AO31" s="247"/>
      <c r="AP31" s="248"/>
      <c r="AQ31" s="248"/>
      <c r="AR31" s="248"/>
      <c r="AS31" s="248"/>
      <c r="AT31" s="249"/>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x14ac:dyDescent="0.25">
      <c r="A32" s="71"/>
      <c r="B32" s="215"/>
      <c r="C32" s="215"/>
      <c r="D32" s="216"/>
      <c r="E32" s="256"/>
      <c r="F32" s="257"/>
      <c r="G32" s="257"/>
      <c r="H32" s="257"/>
      <c r="I32" s="257"/>
      <c r="J32" s="293" t="e">
        <f>IF(AND('GESTION - FISCAL - DESASTRES'!#REF!="Baja",'GESTION - FISCAL - DESASTRES'!#REF!="Leve"),CONCATENATE("R",'GESTION - FISCAL - DESASTRES'!#REF!),"")</f>
        <v>#REF!</v>
      </c>
      <c r="K32" s="291"/>
      <c r="L32" s="291" t="e">
        <f>IF(AND('GESTION - FISCAL - DESASTRES'!#REF!="Baja",'GESTION - FISCAL - DESASTRES'!#REF!="Leve"),CONCATENATE("R",'GESTION - FISCAL - DESASTRES'!#REF!),"")</f>
        <v>#REF!</v>
      </c>
      <c r="M32" s="291"/>
      <c r="N32" s="291" t="e">
        <f>IF(AND('GESTION - FISCAL - DESASTRES'!#REF!="Baja",'GESTION - FISCAL - DESASTRES'!#REF!="Leve"),CONCATENATE("R",'GESTION - FISCAL - DESASTRES'!#REF!),"")</f>
        <v>#REF!</v>
      </c>
      <c r="O32" s="292"/>
      <c r="P32" s="283" t="e">
        <f>IF(AND('GESTION - FISCAL - DESASTRES'!#REF!="Baja",'GESTION - FISCAL - DESASTRES'!#REF!="Menor"),CONCATENATE("R",'GESTION - FISCAL - DESASTRES'!#REF!),"")</f>
        <v>#REF!</v>
      </c>
      <c r="Q32" s="283"/>
      <c r="R32" s="283" t="e">
        <f>IF(AND('GESTION - FISCAL - DESASTRES'!#REF!="Baja",'GESTION - FISCAL - DESASTRES'!#REF!="Menor"),CONCATENATE("R",'GESTION - FISCAL - DESASTRES'!#REF!),"")</f>
        <v>#REF!</v>
      </c>
      <c r="S32" s="283"/>
      <c r="T32" s="283" t="e">
        <f>IF(AND('GESTION - FISCAL - DESASTRES'!#REF!="Baja",'GESTION - FISCAL - DESASTRES'!#REF!="Menor"),CONCATENATE("R",'GESTION - FISCAL - DESASTRES'!#REF!),"")</f>
        <v>#REF!</v>
      </c>
      <c r="U32" s="284"/>
      <c r="V32" s="282" t="e">
        <f>IF(AND('GESTION - FISCAL - DESASTRES'!#REF!="Baja",'GESTION - FISCAL - DESASTRES'!#REF!="Moderado"),CONCATENATE("R",'GESTION - FISCAL - DESASTRES'!#REF!),"")</f>
        <v>#REF!</v>
      </c>
      <c r="W32" s="283"/>
      <c r="X32" s="283" t="e">
        <f>IF(AND('GESTION - FISCAL - DESASTRES'!#REF!="Baja",'GESTION - FISCAL - DESASTRES'!#REF!="Moderado"),CONCATENATE("R",'GESTION - FISCAL - DESASTRES'!#REF!),"")</f>
        <v>#REF!</v>
      </c>
      <c r="Y32" s="283"/>
      <c r="Z32" s="283" t="e">
        <f>IF(AND('GESTION - FISCAL - DESASTRES'!#REF!="Baja",'GESTION - FISCAL - DESASTRES'!#REF!="Moderado"),CONCATENATE("R",'GESTION - FISCAL - DESASTRES'!#REF!),"")</f>
        <v>#REF!</v>
      </c>
      <c r="AA32" s="284"/>
      <c r="AB32" s="266" t="e">
        <f>IF(AND('GESTION - FISCAL - DESASTRES'!#REF!="Baja",'GESTION - FISCAL - DESASTRES'!#REF!="Mayor"),CONCATENATE("R",'GESTION - FISCAL - DESASTRES'!#REF!),"")</f>
        <v>#REF!</v>
      </c>
      <c r="AC32" s="262"/>
      <c r="AD32" s="262" t="e">
        <f>IF(AND('GESTION - FISCAL - DESASTRES'!#REF!="Baja",'GESTION - FISCAL - DESASTRES'!#REF!="Mayor"),CONCATENATE("R",'GESTION - FISCAL - DESASTRES'!#REF!),"")</f>
        <v>#REF!</v>
      </c>
      <c r="AE32" s="262"/>
      <c r="AF32" s="262" t="e">
        <f>IF(AND('GESTION - FISCAL - DESASTRES'!#REF!="Baja",'GESTION - FISCAL - DESASTRES'!#REF!="Mayor"),CONCATENATE("R",'GESTION - FISCAL - DESASTRES'!#REF!),"")</f>
        <v>#REF!</v>
      </c>
      <c r="AG32" s="263"/>
      <c r="AH32" s="273" t="e">
        <f>IF(AND('GESTION - FISCAL - DESASTRES'!#REF!="Baja",'GESTION - FISCAL - DESASTRES'!#REF!="Catastrófico"),CONCATENATE("R",'GESTION - FISCAL - DESASTRES'!#REF!),"")</f>
        <v>#REF!</v>
      </c>
      <c r="AI32" s="274"/>
      <c r="AJ32" s="274" t="e">
        <f>IF(AND('GESTION - FISCAL - DESASTRES'!#REF!="Baja",'GESTION - FISCAL - DESASTRES'!#REF!="Catastrófico"),CONCATENATE("R",'GESTION - FISCAL - DESASTRES'!#REF!),"")</f>
        <v>#REF!</v>
      </c>
      <c r="AK32" s="274"/>
      <c r="AL32" s="274" t="e">
        <f>IF(AND('GESTION - FISCAL - DESASTRES'!#REF!="Baja",'GESTION - FISCAL - DESASTRES'!#REF!="Catastrófico"),CONCATENATE("R",'GESTION - FISCAL - DESASTRES'!#REF!),"")</f>
        <v>#REF!</v>
      </c>
      <c r="AM32" s="275"/>
      <c r="AN32" s="71"/>
      <c r="AO32" s="247"/>
      <c r="AP32" s="248"/>
      <c r="AQ32" s="248"/>
      <c r="AR32" s="248"/>
      <c r="AS32" s="248"/>
      <c r="AT32" s="249"/>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x14ac:dyDescent="0.25">
      <c r="A33" s="71"/>
      <c r="B33" s="215"/>
      <c r="C33" s="215"/>
      <c r="D33" s="216"/>
      <c r="E33" s="256"/>
      <c r="F33" s="257"/>
      <c r="G33" s="257"/>
      <c r="H33" s="257"/>
      <c r="I33" s="257"/>
      <c r="J33" s="293"/>
      <c r="K33" s="291"/>
      <c r="L33" s="291"/>
      <c r="M33" s="291"/>
      <c r="N33" s="291"/>
      <c r="O33" s="292"/>
      <c r="P33" s="283"/>
      <c r="Q33" s="283"/>
      <c r="R33" s="283"/>
      <c r="S33" s="283"/>
      <c r="T33" s="283"/>
      <c r="U33" s="284"/>
      <c r="V33" s="282"/>
      <c r="W33" s="283"/>
      <c r="X33" s="283"/>
      <c r="Y33" s="283"/>
      <c r="Z33" s="283"/>
      <c r="AA33" s="284"/>
      <c r="AB33" s="266"/>
      <c r="AC33" s="262"/>
      <c r="AD33" s="262"/>
      <c r="AE33" s="262"/>
      <c r="AF33" s="262"/>
      <c r="AG33" s="263"/>
      <c r="AH33" s="273"/>
      <c r="AI33" s="274"/>
      <c r="AJ33" s="274"/>
      <c r="AK33" s="274"/>
      <c r="AL33" s="274"/>
      <c r="AM33" s="275"/>
      <c r="AN33" s="71"/>
      <c r="AO33" s="247"/>
      <c r="AP33" s="248"/>
      <c r="AQ33" s="248"/>
      <c r="AR33" s="248"/>
      <c r="AS33" s="248"/>
      <c r="AT33" s="249"/>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x14ac:dyDescent="0.25">
      <c r="A34" s="71"/>
      <c r="B34" s="215"/>
      <c r="C34" s="215"/>
      <c r="D34" s="216"/>
      <c r="E34" s="256"/>
      <c r="F34" s="257"/>
      <c r="G34" s="257"/>
      <c r="H34" s="257"/>
      <c r="I34" s="257"/>
      <c r="J34" s="293" t="e">
        <f>IF(AND('GESTION - FISCAL - DESASTRES'!#REF!="Baja",'GESTION - FISCAL - DESASTRES'!#REF!="Leve"),CONCATENATE("R",'GESTION - FISCAL - DESASTRES'!#REF!),"")</f>
        <v>#REF!</v>
      </c>
      <c r="K34" s="291"/>
      <c r="L34" s="291" t="e">
        <f>IF(AND('GESTION - FISCAL - DESASTRES'!#REF!="Baja",'GESTION - FISCAL - DESASTRES'!#REF!="Leve"),CONCATENATE("R",'GESTION - FISCAL - DESASTRES'!#REF!),"")</f>
        <v>#REF!</v>
      </c>
      <c r="M34" s="291"/>
      <c r="N34" s="291" t="e">
        <f>IF(AND('GESTION - FISCAL - DESASTRES'!#REF!="Baja",'GESTION - FISCAL - DESASTRES'!#REF!="Leve"),CONCATENATE("R",'GESTION - FISCAL - DESASTRES'!#REF!),"")</f>
        <v>#REF!</v>
      </c>
      <c r="O34" s="292"/>
      <c r="P34" s="283" t="e">
        <f>IF(AND('GESTION - FISCAL - DESASTRES'!#REF!="Baja",'GESTION - FISCAL - DESASTRES'!#REF!="Menor"),CONCATENATE("R",'GESTION - FISCAL - DESASTRES'!#REF!),"")</f>
        <v>#REF!</v>
      </c>
      <c r="Q34" s="283"/>
      <c r="R34" s="283" t="e">
        <f>IF(AND('GESTION - FISCAL - DESASTRES'!#REF!="Baja",'GESTION - FISCAL - DESASTRES'!#REF!="Menor"),CONCATENATE("R",'GESTION - FISCAL - DESASTRES'!#REF!),"")</f>
        <v>#REF!</v>
      </c>
      <c r="S34" s="283"/>
      <c r="T34" s="283" t="e">
        <f>IF(AND('GESTION - FISCAL - DESASTRES'!#REF!="Baja",'GESTION - FISCAL - DESASTRES'!#REF!="Menor"),CONCATENATE("R",'GESTION - FISCAL - DESASTRES'!#REF!),"")</f>
        <v>#REF!</v>
      </c>
      <c r="U34" s="284"/>
      <c r="V34" s="282" t="e">
        <f>IF(AND('GESTION - FISCAL - DESASTRES'!#REF!="Baja",'GESTION - FISCAL - DESASTRES'!#REF!="Moderado"),CONCATENATE("R",'GESTION - FISCAL - DESASTRES'!#REF!),"")</f>
        <v>#REF!</v>
      </c>
      <c r="W34" s="283"/>
      <c r="X34" s="283" t="e">
        <f>IF(AND('GESTION - FISCAL - DESASTRES'!#REF!="Baja",'GESTION - FISCAL - DESASTRES'!#REF!="Moderado"),CONCATENATE("R",'GESTION - FISCAL - DESASTRES'!#REF!),"")</f>
        <v>#REF!</v>
      </c>
      <c r="Y34" s="283"/>
      <c r="Z34" s="283" t="e">
        <f>IF(AND('GESTION - FISCAL - DESASTRES'!#REF!="Baja",'GESTION - FISCAL - DESASTRES'!#REF!="Moderado"),CONCATENATE("R",'GESTION - FISCAL - DESASTRES'!#REF!),"")</f>
        <v>#REF!</v>
      </c>
      <c r="AA34" s="284"/>
      <c r="AB34" s="266" t="e">
        <f>IF(AND('GESTION - FISCAL - DESASTRES'!#REF!="Baja",'GESTION - FISCAL - DESASTRES'!#REF!="Mayor"),CONCATENATE("R",'GESTION - FISCAL - DESASTRES'!#REF!),"")</f>
        <v>#REF!</v>
      </c>
      <c r="AC34" s="262"/>
      <c r="AD34" s="262" t="e">
        <f>IF(AND('GESTION - FISCAL - DESASTRES'!#REF!="Baja",'GESTION - FISCAL - DESASTRES'!#REF!="Mayor"),CONCATENATE("R",'GESTION - FISCAL - DESASTRES'!#REF!),"")</f>
        <v>#REF!</v>
      </c>
      <c r="AE34" s="262"/>
      <c r="AF34" s="262" t="e">
        <f>IF(AND('GESTION - FISCAL - DESASTRES'!#REF!="Baja",'GESTION - FISCAL - DESASTRES'!#REF!="Mayor"),CONCATENATE("R",'GESTION - FISCAL - DESASTRES'!#REF!),"")</f>
        <v>#REF!</v>
      </c>
      <c r="AG34" s="263"/>
      <c r="AH34" s="273" t="e">
        <f>IF(AND('GESTION - FISCAL - DESASTRES'!#REF!="Baja",'GESTION - FISCAL - DESASTRES'!#REF!="Catastrófico"),CONCATENATE("R",'GESTION - FISCAL - DESASTRES'!#REF!),"")</f>
        <v>#REF!</v>
      </c>
      <c r="AI34" s="274"/>
      <c r="AJ34" s="274" t="e">
        <f>IF(AND('GESTION - FISCAL - DESASTRES'!#REF!="Baja",'GESTION - FISCAL - DESASTRES'!#REF!="Catastrófico"),CONCATENATE("R",'GESTION - FISCAL - DESASTRES'!#REF!),"")</f>
        <v>#REF!</v>
      </c>
      <c r="AK34" s="274"/>
      <c r="AL34" s="274" t="e">
        <f>IF(AND('GESTION - FISCAL - DESASTRES'!#REF!="Baja",'GESTION - FISCAL - DESASTRES'!#REF!="Catastrófico"),CONCATENATE("R",'GESTION - FISCAL - DESASTRES'!#REF!),"")</f>
        <v>#REF!</v>
      </c>
      <c r="AM34" s="275"/>
      <c r="AN34" s="71"/>
      <c r="AO34" s="247"/>
      <c r="AP34" s="248"/>
      <c r="AQ34" s="248"/>
      <c r="AR34" s="248"/>
      <c r="AS34" s="248"/>
      <c r="AT34" s="249"/>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x14ac:dyDescent="0.25">
      <c r="A35" s="71"/>
      <c r="B35" s="215"/>
      <c r="C35" s="215"/>
      <c r="D35" s="216"/>
      <c r="E35" s="256"/>
      <c r="F35" s="257"/>
      <c r="G35" s="257"/>
      <c r="H35" s="257"/>
      <c r="I35" s="257"/>
      <c r="J35" s="293"/>
      <c r="K35" s="291"/>
      <c r="L35" s="291"/>
      <c r="M35" s="291"/>
      <c r="N35" s="291"/>
      <c r="O35" s="292"/>
      <c r="P35" s="283"/>
      <c r="Q35" s="283"/>
      <c r="R35" s="283"/>
      <c r="S35" s="283"/>
      <c r="T35" s="283"/>
      <c r="U35" s="284"/>
      <c r="V35" s="282"/>
      <c r="W35" s="283"/>
      <c r="X35" s="283"/>
      <c r="Y35" s="283"/>
      <c r="Z35" s="283"/>
      <c r="AA35" s="284"/>
      <c r="AB35" s="266"/>
      <c r="AC35" s="262"/>
      <c r="AD35" s="262"/>
      <c r="AE35" s="262"/>
      <c r="AF35" s="262"/>
      <c r="AG35" s="263"/>
      <c r="AH35" s="273"/>
      <c r="AI35" s="274"/>
      <c r="AJ35" s="274"/>
      <c r="AK35" s="274"/>
      <c r="AL35" s="274"/>
      <c r="AM35" s="275"/>
      <c r="AN35" s="71"/>
      <c r="AO35" s="247"/>
      <c r="AP35" s="248"/>
      <c r="AQ35" s="248"/>
      <c r="AR35" s="248"/>
      <c r="AS35" s="248"/>
      <c r="AT35" s="249"/>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x14ac:dyDescent="0.25">
      <c r="A36" s="71"/>
      <c r="B36" s="215"/>
      <c r="C36" s="215"/>
      <c r="D36" s="216"/>
      <c r="E36" s="256"/>
      <c r="F36" s="257"/>
      <c r="G36" s="257"/>
      <c r="H36" s="257"/>
      <c r="I36" s="257"/>
      <c r="J36" s="293" t="e">
        <f>IF(AND('GESTION - FISCAL - DESASTRES'!#REF!="Baja",'GESTION - FISCAL - DESASTRES'!#REF!="Leve"),CONCATENATE("R",'GESTION - FISCAL - DESASTRES'!#REF!),"")</f>
        <v>#REF!</v>
      </c>
      <c r="K36" s="291"/>
      <c r="L36" s="291" t="e">
        <f>IF(AND('GESTION - FISCAL - DESASTRES'!#REF!="Baja",'GESTION - FISCAL - DESASTRES'!#REF!="Leve"),CONCATENATE("R",'GESTION - FISCAL - DESASTRES'!#REF!),"")</f>
        <v>#REF!</v>
      </c>
      <c r="M36" s="291"/>
      <c r="N36" s="291" t="e">
        <f>IF(AND('GESTION - FISCAL - DESASTRES'!#REF!="Baja",'GESTION - FISCAL - DESASTRES'!#REF!="Leve"),CONCATENATE("R",'GESTION - FISCAL - DESASTRES'!#REF!),"")</f>
        <v>#REF!</v>
      </c>
      <c r="O36" s="292"/>
      <c r="P36" s="283" t="e">
        <f>IF(AND('GESTION - FISCAL - DESASTRES'!#REF!="Baja",'GESTION - FISCAL - DESASTRES'!#REF!="Menor"),CONCATENATE("R",'GESTION - FISCAL - DESASTRES'!#REF!),"")</f>
        <v>#REF!</v>
      </c>
      <c r="Q36" s="283"/>
      <c r="R36" s="283" t="e">
        <f>IF(AND('GESTION - FISCAL - DESASTRES'!#REF!="Baja",'GESTION - FISCAL - DESASTRES'!#REF!="Menor"),CONCATENATE("R",'GESTION - FISCAL - DESASTRES'!#REF!),"")</f>
        <v>#REF!</v>
      </c>
      <c r="S36" s="283"/>
      <c r="T36" s="283" t="e">
        <f>IF(AND('GESTION - FISCAL - DESASTRES'!#REF!="Baja",'GESTION - FISCAL - DESASTRES'!#REF!="Menor"),CONCATENATE("R",'GESTION - FISCAL - DESASTRES'!#REF!),"")</f>
        <v>#REF!</v>
      </c>
      <c r="U36" s="284"/>
      <c r="V36" s="282" t="e">
        <f>IF(AND('GESTION - FISCAL - DESASTRES'!#REF!="Baja",'GESTION - FISCAL - DESASTRES'!#REF!="Moderado"),CONCATENATE("R",'GESTION - FISCAL - DESASTRES'!#REF!),"")</f>
        <v>#REF!</v>
      </c>
      <c r="W36" s="283"/>
      <c r="X36" s="283" t="e">
        <f>IF(AND('GESTION - FISCAL - DESASTRES'!#REF!="Baja",'GESTION - FISCAL - DESASTRES'!#REF!="Moderado"),CONCATENATE("R",'GESTION - FISCAL - DESASTRES'!#REF!),"")</f>
        <v>#REF!</v>
      </c>
      <c r="Y36" s="283"/>
      <c r="Z36" s="283" t="e">
        <f>IF(AND('GESTION - FISCAL - DESASTRES'!#REF!="Baja",'GESTION - FISCAL - DESASTRES'!#REF!="Moderado"),CONCATENATE("R",'GESTION - FISCAL - DESASTRES'!#REF!),"")</f>
        <v>#REF!</v>
      </c>
      <c r="AA36" s="284"/>
      <c r="AB36" s="266" t="e">
        <f>IF(AND('GESTION - FISCAL - DESASTRES'!#REF!="Baja",'GESTION - FISCAL - DESASTRES'!#REF!="Mayor"),CONCATENATE("R",'GESTION - FISCAL - DESASTRES'!#REF!),"")</f>
        <v>#REF!</v>
      </c>
      <c r="AC36" s="262"/>
      <c r="AD36" s="262" t="e">
        <f>IF(AND('GESTION - FISCAL - DESASTRES'!#REF!="Baja",'GESTION - FISCAL - DESASTRES'!#REF!="Mayor"),CONCATENATE("R",'GESTION - FISCAL - DESASTRES'!#REF!),"")</f>
        <v>#REF!</v>
      </c>
      <c r="AE36" s="262"/>
      <c r="AF36" s="262" t="e">
        <f>IF(AND('GESTION - FISCAL - DESASTRES'!#REF!="Baja",'GESTION - FISCAL - DESASTRES'!#REF!="Mayor"),CONCATENATE("R",'GESTION - FISCAL - DESASTRES'!#REF!),"")</f>
        <v>#REF!</v>
      </c>
      <c r="AG36" s="263"/>
      <c r="AH36" s="273" t="e">
        <f>IF(AND('GESTION - FISCAL - DESASTRES'!#REF!="Baja",'GESTION - FISCAL - DESASTRES'!#REF!="Catastrófico"),CONCATENATE("R",'GESTION - FISCAL - DESASTRES'!#REF!),"")</f>
        <v>#REF!</v>
      </c>
      <c r="AI36" s="274"/>
      <c r="AJ36" s="274" t="e">
        <f>IF(AND('GESTION - FISCAL - DESASTRES'!#REF!="Baja",'GESTION - FISCAL - DESASTRES'!#REF!="Catastrófico"),CONCATENATE("R",'GESTION - FISCAL - DESASTRES'!#REF!),"")</f>
        <v>#REF!</v>
      </c>
      <c r="AK36" s="274"/>
      <c r="AL36" s="274" t="e">
        <f>IF(AND('GESTION - FISCAL - DESASTRES'!#REF!="Baja",'GESTION - FISCAL - DESASTRES'!#REF!="Catastrófico"),CONCATENATE("R",'GESTION - FISCAL - DESASTRES'!#REF!),"")</f>
        <v>#REF!</v>
      </c>
      <c r="AM36" s="275"/>
      <c r="AN36" s="71"/>
      <c r="AO36" s="247"/>
      <c r="AP36" s="248"/>
      <c r="AQ36" s="248"/>
      <c r="AR36" s="248"/>
      <c r="AS36" s="248"/>
      <c r="AT36" s="249"/>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x14ac:dyDescent="0.3">
      <c r="A37" s="71"/>
      <c r="B37" s="215"/>
      <c r="C37" s="215"/>
      <c r="D37" s="216"/>
      <c r="E37" s="259"/>
      <c r="F37" s="260"/>
      <c r="G37" s="260"/>
      <c r="H37" s="260"/>
      <c r="I37" s="260"/>
      <c r="J37" s="294"/>
      <c r="K37" s="295"/>
      <c r="L37" s="295"/>
      <c r="M37" s="295"/>
      <c r="N37" s="295"/>
      <c r="O37" s="296"/>
      <c r="P37" s="286"/>
      <c r="Q37" s="286"/>
      <c r="R37" s="286"/>
      <c r="S37" s="286"/>
      <c r="T37" s="286"/>
      <c r="U37" s="287"/>
      <c r="V37" s="285"/>
      <c r="W37" s="286"/>
      <c r="X37" s="286"/>
      <c r="Y37" s="286"/>
      <c r="Z37" s="286"/>
      <c r="AA37" s="287"/>
      <c r="AB37" s="270"/>
      <c r="AC37" s="271"/>
      <c r="AD37" s="271"/>
      <c r="AE37" s="271"/>
      <c r="AF37" s="271"/>
      <c r="AG37" s="272"/>
      <c r="AH37" s="276"/>
      <c r="AI37" s="277"/>
      <c r="AJ37" s="277"/>
      <c r="AK37" s="277"/>
      <c r="AL37" s="277"/>
      <c r="AM37" s="278"/>
      <c r="AN37" s="71"/>
      <c r="AO37" s="250"/>
      <c r="AP37" s="251"/>
      <c r="AQ37" s="251"/>
      <c r="AR37" s="251"/>
      <c r="AS37" s="251"/>
      <c r="AT37" s="252"/>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x14ac:dyDescent="0.25">
      <c r="A38" s="71"/>
      <c r="B38" s="215"/>
      <c r="C38" s="215"/>
      <c r="D38" s="216"/>
      <c r="E38" s="253" t="s">
        <v>107</v>
      </c>
      <c r="F38" s="254"/>
      <c r="G38" s="254"/>
      <c r="H38" s="254"/>
      <c r="I38" s="255"/>
      <c r="J38" s="297" t="e">
        <f>IF(AND('GESTION - FISCAL - DESASTRES'!#REF!="Muy Baja",'GESTION - FISCAL - DESASTRES'!#REF!="Leve"),CONCATENATE("R",'GESTION - FISCAL - DESASTRES'!#REF!),"")</f>
        <v>#REF!</v>
      </c>
      <c r="K38" s="298"/>
      <c r="L38" s="298" t="e">
        <f>IF(AND('GESTION - FISCAL - DESASTRES'!#REF!="Muy Baja",'GESTION - FISCAL - DESASTRES'!#REF!="Leve"),CONCATENATE("R",'GESTION - FISCAL - DESASTRES'!#REF!),"")</f>
        <v>#REF!</v>
      </c>
      <c r="M38" s="298"/>
      <c r="N38" s="298" t="e">
        <f>IF(AND('GESTION - FISCAL - DESASTRES'!#REF!="Muy Baja",'GESTION - FISCAL - DESASTRES'!#REF!="Leve"),CONCATENATE("R",'GESTION - FISCAL - DESASTRES'!#REF!),"")</f>
        <v>#REF!</v>
      </c>
      <c r="O38" s="299"/>
      <c r="P38" s="297" t="e">
        <f>IF(AND('GESTION - FISCAL - DESASTRES'!#REF!="Muy Baja",'GESTION - FISCAL - DESASTRES'!#REF!="Menor"),CONCATENATE("R",'GESTION - FISCAL - DESASTRES'!#REF!),"")</f>
        <v>#REF!</v>
      </c>
      <c r="Q38" s="298"/>
      <c r="R38" s="298" t="e">
        <f>IF(AND('GESTION - FISCAL - DESASTRES'!#REF!="Muy Baja",'GESTION - FISCAL - DESASTRES'!#REF!="Menor"),CONCATENATE("R",'GESTION - FISCAL - DESASTRES'!#REF!),"")</f>
        <v>#REF!</v>
      </c>
      <c r="S38" s="298"/>
      <c r="T38" s="298" t="e">
        <f>IF(AND('GESTION - FISCAL - DESASTRES'!#REF!="Muy Baja",'GESTION - FISCAL - DESASTRES'!#REF!="Menor"),CONCATENATE("R",'GESTION - FISCAL - DESASTRES'!#REF!),"")</f>
        <v>#REF!</v>
      </c>
      <c r="U38" s="299"/>
      <c r="V38" s="288" t="e">
        <f>IF(AND('GESTION - FISCAL - DESASTRES'!#REF!="Muy Baja",'GESTION - FISCAL - DESASTRES'!#REF!="Moderado"),CONCATENATE("R",'GESTION - FISCAL - DESASTRES'!#REF!),"")</f>
        <v>#REF!</v>
      </c>
      <c r="W38" s="289"/>
      <c r="X38" s="289" t="e">
        <f>IF(AND('GESTION - FISCAL - DESASTRES'!#REF!="Muy Baja",'GESTION - FISCAL - DESASTRES'!#REF!="Moderado"),CONCATENATE("R",'GESTION - FISCAL - DESASTRES'!#REF!),"")</f>
        <v>#REF!</v>
      </c>
      <c r="Y38" s="289"/>
      <c r="Z38" s="289" t="e">
        <f>IF(AND('GESTION - FISCAL - DESASTRES'!#REF!="Muy Baja",'GESTION - FISCAL - DESASTRES'!#REF!="Moderado"),CONCATENATE("R",'GESTION - FISCAL - DESASTRES'!#REF!),"")</f>
        <v>#REF!</v>
      </c>
      <c r="AA38" s="290"/>
      <c r="AB38" s="264" t="e">
        <f>IF(AND('GESTION - FISCAL - DESASTRES'!#REF!="Muy Baja",'GESTION - FISCAL - DESASTRES'!#REF!="Mayor"),CONCATENATE("R",'GESTION - FISCAL - DESASTRES'!#REF!),"")</f>
        <v>#REF!</v>
      </c>
      <c r="AC38" s="265"/>
      <c r="AD38" s="265" t="e">
        <f>IF(AND('GESTION - FISCAL - DESASTRES'!#REF!="Muy Baja",'GESTION - FISCAL - DESASTRES'!#REF!="Mayor"),CONCATENATE("R",'GESTION - FISCAL - DESASTRES'!#REF!),"")</f>
        <v>#REF!</v>
      </c>
      <c r="AE38" s="265"/>
      <c r="AF38" s="265" t="e">
        <f>IF(AND('GESTION - FISCAL - DESASTRES'!#REF!="Muy Baja",'GESTION - FISCAL - DESASTRES'!#REF!="Mayor"),CONCATENATE("R",'GESTION - FISCAL - DESASTRES'!#REF!),"")</f>
        <v>#REF!</v>
      </c>
      <c r="AG38" s="267"/>
      <c r="AH38" s="279" t="e">
        <f>IF(AND('GESTION - FISCAL - DESASTRES'!#REF!="Muy Baja",'GESTION - FISCAL - DESASTRES'!#REF!="Catastrófico"),CONCATENATE("R",'GESTION - FISCAL - DESASTRES'!#REF!),"")</f>
        <v>#REF!</v>
      </c>
      <c r="AI38" s="280"/>
      <c r="AJ38" s="280" t="e">
        <f>IF(AND('GESTION - FISCAL - DESASTRES'!#REF!="Muy Baja",'GESTION - FISCAL - DESASTRES'!#REF!="Catastrófico"),CONCATENATE("R",'GESTION - FISCAL - DESASTRES'!#REF!),"")</f>
        <v>#REF!</v>
      </c>
      <c r="AK38" s="280"/>
      <c r="AL38" s="280" t="e">
        <f>IF(AND('GESTION - FISCAL - DESASTRES'!#REF!="Muy Baja",'GESTION - FISCAL - DESASTRES'!#REF!="Catastrófico"),CONCATENATE("R",'GESTION - FISCAL - DESASTRES'!#REF!),"")</f>
        <v>#REF!</v>
      </c>
      <c r="AM38" s="28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x14ac:dyDescent="0.25">
      <c r="A39" s="71"/>
      <c r="B39" s="215"/>
      <c r="C39" s="215"/>
      <c r="D39" s="216"/>
      <c r="E39" s="256"/>
      <c r="F39" s="257"/>
      <c r="G39" s="257"/>
      <c r="H39" s="257"/>
      <c r="I39" s="258"/>
      <c r="J39" s="293"/>
      <c r="K39" s="291"/>
      <c r="L39" s="291"/>
      <c r="M39" s="291"/>
      <c r="N39" s="291"/>
      <c r="O39" s="292"/>
      <c r="P39" s="293"/>
      <c r="Q39" s="291"/>
      <c r="R39" s="291"/>
      <c r="S39" s="291"/>
      <c r="T39" s="291"/>
      <c r="U39" s="292"/>
      <c r="V39" s="282"/>
      <c r="W39" s="283"/>
      <c r="X39" s="283"/>
      <c r="Y39" s="283"/>
      <c r="Z39" s="283"/>
      <c r="AA39" s="284"/>
      <c r="AB39" s="266"/>
      <c r="AC39" s="262"/>
      <c r="AD39" s="262"/>
      <c r="AE39" s="262"/>
      <c r="AF39" s="262"/>
      <c r="AG39" s="263"/>
      <c r="AH39" s="273"/>
      <c r="AI39" s="274"/>
      <c r="AJ39" s="274"/>
      <c r="AK39" s="274"/>
      <c r="AL39" s="274"/>
      <c r="AM39" s="275"/>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x14ac:dyDescent="0.25">
      <c r="A40" s="71"/>
      <c r="B40" s="215"/>
      <c r="C40" s="215"/>
      <c r="D40" s="216"/>
      <c r="E40" s="256"/>
      <c r="F40" s="257"/>
      <c r="G40" s="257"/>
      <c r="H40" s="257"/>
      <c r="I40" s="258"/>
      <c r="J40" s="293" t="e">
        <f>IF(AND('GESTION - FISCAL - DESASTRES'!#REF!="Muy Baja",'GESTION - FISCAL - DESASTRES'!#REF!="Leve"),CONCATENATE("R",'GESTION - FISCAL - DESASTRES'!#REF!),"")</f>
        <v>#REF!</v>
      </c>
      <c r="K40" s="291"/>
      <c r="L40" s="291" t="e">
        <f>IF(AND('GESTION - FISCAL - DESASTRES'!#REF!="Muy Baja",'GESTION - FISCAL - DESASTRES'!#REF!="Leve"),CONCATENATE("R",'GESTION - FISCAL - DESASTRES'!#REF!),"")</f>
        <v>#REF!</v>
      </c>
      <c r="M40" s="291"/>
      <c r="N40" s="291" t="e">
        <f>IF(AND('GESTION - FISCAL - DESASTRES'!#REF!="Muy Baja",'GESTION - FISCAL - DESASTRES'!#REF!="Leve"),CONCATENATE("R",'GESTION - FISCAL - DESASTRES'!#REF!),"")</f>
        <v>#REF!</v>
      </c>
      <c r="O40" s="292"/>
      <c r="P40" s="293" t="e">
        <f>IF(AND('GESTION - FISCAL - DESASTRES'!#REF!="Muy Baja",'GESTION - FISCAL - DESASTRES'!#REF!="Menor"),CONCATENATE("R",'GESTION - FISCAL - DESASTRES'!#REF!),"")</f>
        <v>#REF!</v>
      </c>
      <c r="Q40" s="291"/>
      <c r="R40" s="291" t="e">
        <f>IF(AND('GESTION - FISCAL - DESASTRES'!#REF!="Muy Baja",'GESTION - FISCAL - DESASTRES'!#REF!="Menor"),CONCATENATE("R",'GESTION - FISCAL - DESASTRES'!#REF!),"")</f>
        <v>#REF!</v>
      </c>
      <c r="S40" s="291"/>
      <c r="T40" s="291" t="e">
        <f>IF(AND('GESTION - FISCAL - DESASTRES'!#REF!="Muy Baja",'GESTION - FISCAL - DESASTRES'!#REF!="Menor"),CONCATENATE("R",'GESTION - FISCAL - DESASTRES'!#REF!),"")</f>
        <v>#REF!</v>
      </c>
      <c r="U40" s="292"/>
      <c r="V40" s="282" t="e">
        <f>IF(AND('GESTION - FISCAL - DESASTRES'!#REF!="Muy Baja",'GESTION - FISCAL - DESASTRES'!#REF!="Moderado"),CONCATENATE("R",'GESTION - FISCAL - DESASTRES'!#REF!),"")</f>
        <v>#REF!</v>
      </c>
      <c r="W40" s="283"/>
      <c r="X40" s="283" t="e">
        <f>IF(AND('GESTION - FISCAL - DESASTRES'!#REF!="Muy Baja",'GESTION - FISCAL - DESASTRES'!#REF!="Moderado"),CONCATENATE("R",'GESTION - FISCAL - DESASTRES'!#REF!),"")</f>
        <v>#REF!</v>
      </c>
      <c r="Y40" s="283"/>
      <c r="Z40" s="283" t="e">
        <f>IF(AND('GESTION - FISCAL - DESASTRES'!#REF!="Muy Baja",'GESTION - FISCAL - DESASTRES'!#REF!="Moderado"),CONCATENATE("R",'GESTION - FISCAL - DESASTRES'!#REF!),"")</f>
        <v>#REF!</v>
      </c>
      <c r="AA40" s="284"/>
      <c r="AB40" s="266" t="e">
        <f>IF(AND('GESTION - FISCAL - DESASTRES'!#REF!="Muy Baja",'GESTION - FISCAL - DESASTRES'!#REF!="Mayor"),CONCATENATE("R",'GESTION - FISCAL - DESASTRES'!#REF!),"")</f>
        <v>#REF!</v>
      </c>
      <c r="AC40" s="262"/>
      <c r="AD40" s="262" t="e">
        <f>IF(AND('GESTION - FISCAL - DESASTRES'!#REF!="Muy Baja",'GESTION - FISCAL - DESASTRES'!#REF!="Mayor"),CONCATENATE("R",'GESTION - FISCAL - DESASTRES'!#REF!),"")</f>
        <v>#REF!</v>
      </c>
      <c r="AE40" s="262"/>
      <c r="AF40" s="262" t="e">
        <f>IF(AND('GESTION - FISCAL - DESASTRES'!#REF!="Muy Baja",'GESTION - FISCAL - DESASTRES'!#REF!="Mayor"),CONCATENATE("R",'GESTION - FISCAL - DESASTRES'!#REF!),"")</f>
        <v>#REF!</v>
      </c>
      <c r="AG40" s="263"/>
      <c r="AH40" s="273" t="e">
        <f>IF(AND('GESTION - FISCAL - DESASTRES'!#REF!="Muy Baja",'GESTION - FISCAL - DESASTRES'!#REF!="Catastrófico"),CONCATENATE("R",'GESTION - FISCAL - DESASTRES'!#REF!),"")</f>
        <v>#REF!</v>
      </c>
      <c r="AI40" s="274"/>
      <c r="AJ40" s="274" t="e">
        <f>IF(AND('GESTION - FISCAL - DESASTRES'!#REF!="Muy Baja",'GESTION - FISCAL - DESASTRES'!#REF!="Catastrófico"),CONCATENATE("R",'GESTION - FISCAL - DESASTRES'!#REF!),"")</f>
        <v>#REF!</v>
      </c>
      <c r="AK40" s="274"/>
      <c r="AL40" s="274" t="e">
        <f>IF(AND('GESTION - FISCAL - DESASTRES'!#REF!="Muy Baja",'GESTION - FISCAL - DESASTRES'!#REF!="Catastrófico"),CONCATENATE("R",'GESTION - FISCAL - DESASTRES'!#REF!),"")</f>
        <v>#REF!</v>
      </c>
      <c r="AM40" s="275"/>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x14ac:dyDescent="0.25">
      <c r="A41" s="71"/>
      <c r="B41" s="215"/>
      <c r="C41" s="215"/>
      <c r="D41" s="216"/>
      <c r="E41" s="256"/>
      <c r="F41" s="257"/>
      <c r="G41" s="257"/>
      <c r="H41" s="257"/>
      <c r="I41" s="258"/>
      <c r="J41" s="293"/>
      <c r="K41" s="291"/>
      <c r="L41" s="291"/>
      <c r="M41" s="291"/>
      <c r="N41" s="291"/>
      <c r="O41" s="292"/>
      <c r="P41" s="293"/>
      <c r="Q41" s="291"/>
      <c r="R41" s="291"/>
      <c r="S41" s="291"/>
      <c r="T41" s="291"/>
      <c r="U41" s="292"/>
      <c r="V41" s="282"/>
      <c r="W41" s="283"/>
      <c r="X41" s="283"/>
      <c r="Y41" s="283"/>
      <c r="Z41" s="283"/>
      <c r="AA41" s="284"/>
      <c r="AB41" s="266"/>
      <c r="AC41" s="262"/>
      <c r="AD41" s="262"/>
      <c r="AE41" s="262"/>
      <c r="AF41" s="262"/>
      <c r="AG41" s="263"/>
      <c r="AH41" s="273"/>
      <c r="AI41" s="274"/>
      <c r="AJ41" s="274"/>
      <c r="AK41" s="274"/>
      <c r="AL41" s="274"/>
      <c r="AM41" s="275"/>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x14ac:dyDescent="0.25">
      <c r="A42" s="71"/>
      <c r="B42" s="215"/>
      <c r="C42" s="215"/>
      <c r="D42" s="216"/>
      <c r="E42" s="256"/>
      <c r="F42" s="257"/>
      <c r="G42" s="257"/>
      <c r="H42" s="257"/>
      <c r="I42" s="258"/>
      <c r="J42" s="293" t="e">
        <f>IF(AND('GESTION - FISCAL - DESASTRES'!#REF!="Muy Baja",'GESTION - FISCAL - DESASTRES'!#REF!="Leve"),CONCATENATE("R",'GESTION - FISCAL - DESASTRES'!#REF!),"")</f>
        <v>#REF!</v>
      </c>
      <c r="K42" s="291"/>
      <c r="L42" s="291" t="e">
        <f>IF(AND('GESTION - FISCAL - DESASTRES'!#REF!="Muy Baja",'GESTION - FISCAL - DESASTRES'!#REF!="Leve"),CONCATENATE("R",'GESTION - FISCAL - DESASTRES'!#REF!),"")</f>
        <v>#REF!</v>
      </c>
      <c r="M42" s="291"/>
      <c r="N42" s="291" t="e">
        <f>IF(AND('GESTION - FISCAL - DESASTRES'!#REF!="Muy Baja",'GESTION - FISCAL - DESASTRES'!#REF!="Leve"),CONCATENATE("R",'GESTION - FISCAL - DESASTRES'!#REF!),"")</f>
        <v>#REF!</v>
      </c>
      <c r="O42" s="292"/>
      <c r="P42" s="293" t="e">
        <f>IF(AND('GESTION - FISCAL - DESASTRES'!#REF!="Muy Baja",'GESTION - FISCAL - DESASTRES'!#REF!="Menor"),CONCATENATE("R",'GESTION - FISCAL - DESASTRES'!#REF!),"")</f>
        <v>#REF!</v>
      </c>
      <c r="Q42" s="291"/>
      <c r="R42" s="291" t="e">
        <f>IF(AND('GESTION - FISCAL - DESASTRES'!#REF!="Muy Baja",'GESTION - FISCAL - DESASTRES'!#REF!="Menor"),CONCATENATE("R",'GESTION - FISCAL - DESASTRES'!#REF!),"")</f>
        <v>#REF!</v>
      </c>
      <c r="S42" s="291"/>
      <c r="T42" s="291" t="e">
        <f>IF(AND('GESTION - FISCAL - DESASTRES'!#REF!="Muy Baja",'GESTION - FISCAL - DESASTRES'!#REF!="Menor"),CONCATENATE("R",'GESTION - FISCAL - DESASTRES'!#REF!),"")</f>
        <v>#REF!</v>
      </c>
      <c r="U42" s="292"/>
      <c r="V42" s="282" t="e">
        <f>IF(AND('GESTION - FISCAL - DESASTRES'!#REF!="Muy Baja",'GESTION - FISCAL - DESASTRES'!#REF!="Moderado"),CONCATENATE("R",'GESTION - FISCAL - DESASTRES'!#REF!),"")</f>
        <v>#REF!</v>
      </c>
      <c r="W42" s="283"/>
      <c r="X42" s="283" t="e">
        <f>IF(AND('GESTION - FISCAL - DESASTRES'!#REF!="Muy Baja",'GESTION - FISCAL - DESASTRES'!#REF!="Moderado"),CONCATENATE("R",'GESTION - FISCAL - DESASTRES'!#REF!),"")</f>
        <v>#REF!</v>
      </c>
      <c r="Y42" s="283"/>
      <c r="Z42" s="283" t="e">
        <f>IF(AND('GESTION - FISCAL - DESASTRES'!#REF!="Muy Baja",'GESTION - FISCAL - DESASTRES'!#REF!="Moderado"),CONCATENATE("R",'GESTION - FISCAL - DESASTRES'!#REF!),"")</f>
        <v>#REF!</v>
      </c>
      <c r="AA42" s="284"/>
      <c r="AB42" s="266" t="e">
        <f>IF(AND('GESTION - FISCAL - DESASTRES'!#REF!="Muy Baja",'GESTION - FISCAL - DESASTRES'!#REF!="Mayor"),CONCATENATE("R",'GESTION - FISCAL - DESASTRES'!#REF!),"")</f>
        <v>#REF!</v>
      </c>
      <c r="AC42" s="262"/>
      <c r="AD42" s="262" t="e">
        <f>IF(AND('GESTION - FISCAL - DESASTRES'!#REF!="Muy Baja",'GESTION - FISCAL - DESASTRES'!#REF!="Mayor"),CONCATENATE("R",'GESTION - FISCAL - DESASTRES'!#REF!),"")</f>
        <v>#REF!</v>
      </c>
      <c r="AE42" s="262"/>
      <c r="AF42" s="262" t="e">
        <f>IF(AND('GESTION - FISCAL - DESASTRES'!#REF!="Muy Baja",'GESTION - FISCAL - DESASTRES'!#REF!="Mayor"),CONCATENATE("R",'GESTION - FISCAL - DESASTRES'!#REF!),"")</f>
        <v>#REF!</v>
      </c>
      <c r="AG42" s="263"/>
      <c r="AH42" s="273" t="e">
        <f>IF(AND('GESTION - FISCAL - DESASTRES'!#REF!="Muy Baja",'GESTION - FISCAL - DESASTRES'!#REF!="Catastrófico"),CONCATENATE("R",'GESTION - FISCAL - DESASTRES'!#REF!),"")</f>
        <v>#REF!</v>
      </c>
      <c r="AI42" s="274"/>
      <c r="AJ42" s="274" t="e">
        <f>IF(AND('GESTION - FISCAL - DESASTRES'!#REF!="Muy Baja",'GESTION - FISCAL - DESASTRES'!#REF!="Catastrófico"),CONCATENATE("R",'GESTION - FISCAL - DESASTRES'!#REF!),"")</f>
        <v>#REF!</v>
      </c>
      <c r="AK42" s="274"/>
      <c r="AL42" s="274" t="e">
        <f>IF(AND('GESTION - FISCAL - DESASTRES'!#REF!="Muy Baja",'GESTION - FISCAL - DESASTRES'!#REF!="Catastrófico"),CONCATENATE("R",'GESTION - FISCAL - DESASTRES'!#REF!),"")</f>
        <v>#REF!</v>
      </c>
      <c r="AM42" s="275"/>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x14ac:dyDescent="0.25">
      <c r="A43" s="71"/>
      <c r="B43" s="215"/>
      <c r="C43" s="215"/>
      <c r="D43" s="216"/>
      <c r="E43" s="256"/>
      <c r="F43" s="257"/>
      <c r="G43" s="257"/>
      <c r="H43" s="257"/>
      <c r="I43" s="258"/>
      <c r="J43" s="293"/>
      <c r="K43" s="291"/>
      <c r="L43" s="291"/>
      <c r="M43" s="291"/>
      <c r="N43" s="291"/>
      <c r="O43" s="292"/>
      <c r="P43" s="293"/>
      <c r="Q43" s="291"/>
      <c r="R43" s="291"/>
      <c r="S43" s="291"/>
      <c r="T43" s="291"/>
      <c r="U43" s="292"/>
      <c r="V43" s="282"/>
      <c r="W43" s="283"/>
      <c r="X43" s="283"/>
      <c r="Y43" s="283"/>
      <c r="Z43" s="283"/>
      <c r="AA43" s="284"/>
      <c r="AB43" s="266"/>
      <c r="AC43" s="262"/>
      <c r="AD43" s="262"/>
      <c r="AE43" s="262"/>
      <c r="AF43" s="262"/>
      <c r="AG43" s="263"/>
      <c r="AH43" s="273"/>
      <c r="AI43" s="274"/>
      <c r="AJ43" s="274"/>
      <c r="AK43" s="274"/>
      <c r="AL43" s="274"/>
      <c r="AM43" s="275"/>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x14ac:dyDescent="0.25">
      <c r="A44" s="71"/>
      <c r="B44" s="215"/>
      <c r="C44" s="215"/>
      <c r="D44" s="216"/>
      <c r="E44" s="256"/>
      <c r="F44" s="257"/>
      <c r="G44" s="257"/>
      <c r="H44" s="257"/>
      <c r="I44" s="258"/>
      <c r="J44" s="293" t="e">
        <f>IF(AND('GESTION - FISCAL - DESASTRES'!#REF!="Muy Baja",'GESTION - FISCAL - DESASTRES'!#REF!="Leve"),CONCATENATE("R",'GESTION - FISCAL - DESASTRES'!#REF!),"")</f>
        <v>#REF!</v>
      </c>
      <c r="K44" s="291"/>
      <c r="L44" s="291" t="e">
        <f>IF(AND('GESTION - FISCAL - DESASTRES'!#REF!="Muy Baja",'GESTION - FISCAL - DESASTRES'!#REF!="Leve"),CONCATENATE("R",'GESTION - FISCAL - DESASTRES'!#REF!),"")</f>
        <v>#REF!</v>
      </c>
      <c r="M44" s="291"/>
      <c r="N44" s="291" t="e">
        <f>IF(AND('GESTION - FISCAL - DESASTRES'!#REF!="Muy Baja",'GESTION - FISCAL - DESASTRES'!#REF!="Leve"),CONCATENATE("R",'GESTION - FISCAL - DESASTRES'!#REF!),"")</f>
        <v>#REF!</v>
      </c>
      <c r="O44" s="292"/>
      <c r="P44" s="293" t="e">
        <f>IF(AND('GESTION - FISCAL - DESASTRES'!#REF!="Muy Baja",'GESTION - FISCAL - DESASTRES'!#REF!="Menor"),CONCATENATE("R",'GESTION - FISCAL - DESASTRES'!#REF!),"")</f>
        <v>#REF!</v>
      </c>
      <c r="Q44" s="291"/>
      <c r="R44" s="291" t="e">
        <f>IF(AND('GESTION - FISCAL - DESASTRES'!#REF!="Muy Baja",'GESTION - FISCAL - DESASTRES'!#REF!="Menor"),CONCATENATE("R",'GESTION - FISCAL - DESASTRES'!#REF!),"")</f>
        <v>#REF!</v>
      </c>
      <c r="S44" s="291"/>
      <c r="T44" s="291" t="e">
        <f>IF(AND('GESTION - FISCAL - DESASTRES'!#REF!="Muy Baja",'GESTION - FISCAL - DESASTRES'!#REF!="Menor"),CONCATENATE("R",'GESTION - FISCAL - DESASTRES'!#REF!),"")</f>
        <v>#REF!</v>
      </c>
      <c r="U44" s="292"/>
      <c r="V44" s="282" t="e">
        <f>IF(AND('GESTION - FISCAL - DESASTRES'!#REF!="Muy Baja",'GESTION - FISCAL - DESASTRES'!#REF!="Moderado"),CONCATENATE("R",'GESTION - FISCAL - DESASTRES'!#REF!),"")</f>
        <v>#REF!</v>
      </c>
      <c r="W44" s="283"/>
      <c r="X44" s="283" t="e">
        <f>IF(AND('GESTION - FISCAL - DESASTRES'!#REF!="Muy Baja",'GESTION - FISCAL - DESASTRES'!#REF!="Moderado"),CONCATENATE("R",'GESTION - FISCAL - DESASTRES'!#REF!),"")</f>
        <v>#REF!</v>
      </c>
      <c r="Y44" s="283"/>
      <c r="Z44" s="283" t="e">
        <f>IF(AND('GESTION - FISCAL - DESASTRES'!#REF!="Muy Baja",'GESTION - FISCAL - DESASTRES'!#REF!="Moderado"),CONCATENATE("R",'GESTION - FISCAL - DESASTRES'!#REF!),"")</f>
        <v>#REF!</v>
      </c>
      <c r="AA44" s="284"/>
      <c r="AB44" s="266" t="e">
        <f>IF(AND('GESTION - FISCAL - DESASTRES'!#REF!="Muy Baja",'GESTION - FISCAL - DESASTRES'!#REF!="Mayor"),CONCATENATE("R",'GESTION - FISCAL - DESASTRES'!#REF!),"")</f>
        <v>#REF!</v>
      </c>
      <c r="AC44" s="262"/>
      <c r="AD44" s="262" t="e">
        <f>IF(AND('GESTION - FISCAL - DESASTRES'!#REF!="Muy Baja",'GESTION - FISCAL - DESASTRES'!#REF!="Mayor"),CONCATENATE("R",'GESTION - FISCAL - DESASTRES'!#REF!),"")</f>
        <v>#REF!</v>
      </c>
      <c r="AE44" s="262"/>
      <c r="AF44" s="262" t="e">
        <f>IF(AND('GESTION - FISCAL - DESASTRES'!#REF!="Muy Baja",'GESTION - FISCAL - DESASTRES'!#REF!="Mayor"),CONCATENATE("R",'GESTION - FISCAL - DESASTRES'!#REF!),"")</f>
        <v>#REF!</v>
      </c>
      <c r="AG44" s="263"/>
      <c r="AH44" s="273" t="e">
        <f>IF(AND('GESTION - FISCAL - DESASTRES'!#REF!="Muy Baja",'GESTION - FISCAL - DESASTRES'!#REF!="Catastrófico"),CONCATENATE("R",'GESTION - FISCAL - DESASTRES'!#REF!),"")</f>
        <v>#REF!</v>
      </c>
      <c r="AI44" s="274"/>
      <c r="AJ44" s="274" t="e">
        <f>IF(AND('GESTION - FISCAL - DESASTRES'!#REF!="Muy Baja",'GESTION - FISCAL - DESASTRES'!#REF!="Catastrófico"),CONCATENATE("R",'GESTION - FISCAL - DESASTRES'!#REF!),"")</f>
        <v>#REF!</v>
      </c>
      <c r="AK44" s="274"/>
      <c r="AL44" s="274" t="e">
        <f>IF(AND('GESTION - FISCAL - DESASTRES'!#REF!="Muy Baja",'GESTION - FISCAL - DESASTRES'!#REF!="Catastrófico"),CONCATENATE("R",'GESTION - FISCAL - DESASTRES'!#REF!),"")</f>
        <v>#REF!</v>
      </c>
      <c r="AM44" s="275"/>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x14ac:dyDescent="0.3">
      <c r="A45" s="71"/>
      <c r="B45" s="215"/>
      <c r="C45" s="215"/>
      <c r="D45" s="216"/>
      <c r="E45" s="259"/>
      <c r="F45" s="260"/>
      <c r="G45" s="260"/>
      <c r="H45" s="260"/>
      <c r="I45" s="261"/>
      <c r="J45" s="294"/>
      <c r="K45" s="295"/>
      <c r="L45" s="295"/>
      <c r="M45" s="295"/>
      <c r="N45" s="295"/>
      <c r="O45" s="296"/>
      <c r="P45" s="294"/>
      <c r="Q45" s="295"/>
      <c r="R45" s="295"/>
      <c r="S45" s="295"/>
      <c r="T45" s="295"/>
      <c r="U45" s="296"/>
      <c r="V45" s="285"/>
      <c r="W45" s="286"/>
      <c r="X45" s="286"/>
      <c r="Y45" s="286"/>
      <c r="Z45" s="286"/>
      <c r="AA45" s="287"/>
      <c r="AB45" s="270"/>
      <c r="AC45" s="271"/>
      <c r="AD45" s="271"/>
      <c r="AE45" s="271"/>
      <c r="AF45" s="271"/>
      <c r="AG45" s="272"/>
      <c r="AH45" s="276"/>
      <c r="AI45" s="277"/>
      <c r="AJ45" s="277"/>
      <c r="AK45" s="277"/>
      <c r="AL45" s="277"/>
      <c r="AM45" s="278"/>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x14ac:dyDescent="0.25">
      <c r="A46" s="71"/>
      <c r="B46" s="71"/>
      <c r="C46" s="71"/>
      <c r="D46" s="71"/>
      <c r="E46" s="71"/>
      <c r="F46" s="71"/>
      <c r="G46" s="71"/>
      <c r="H46" s="71"/>
      <c r="I46" s="71"/>
      <c r="J46" s="253" t="s">
        <v>106</v>
      </c>
      <c r="K46" s="254"/>
      <c r="L46" s="254"/>
      <c r="M46" s="254"/>
      <c r="N46" s="254"/>
      <c r="O46" s="255"/>
      <c r="P46" s="253" t="s">
        <v>105</v>
      </c>
      <c r="Q46" s="254"/>
      <c r="R46" s="254"/>
      <c r="S46" s="254"/>
      <c r="T46" s="254"/>
      <c r="U46" s="255"/>
      <c r="V46" s="253" t="s">
        <v>104</v>
      </c>
      <c r="W46" s="254"/>
      <c r="X46" s="254"/>
      <c r="Y46" s="254"/>
      <c r="Z46" s="254"/>
      <c r="AA46" s="255"/>
      <c r="AB46" s="253" t="s">
        <v>103</v>
      </c>
      <c r="AC46" s="269"/>
      <c r="AD46" s="254"/>
      <c r="AE46" s="254"/>
      <c r="AF46" s="254"/>
      <c r="AG46" s="255"/>
      <c r="AH46" s="253" t="s">
        <v>102</v>
      </c>
      <c r="AI46" s="254"/>
      <c r="AJ46" s="254"/>
      <c r="AK46" s="254"/>
      <c r="AL46" s="254"/>
      <c r="AM46" s="255"/>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x14ac:dyDescent="0.25">
      <c r="A47" s="71"/>
      <c r="B47" s="71"/>
      <c r="C47" s="71"/>
      <c r="D47" s="71"/>
      <c r="E47" s="71"/>
      <c r="F47" s="71"/>
      <c r="G47" s="71"/>
      <c r="H47" s="71"/>
      <c r="I47" s="71"/>
      <c r="J47" s="256"/>
      <c r="K47" s="257"/>
      <c r="L47" s="257"/>
      <c r="M47" s="257"/>
      <c r="N47" s="257"/>
      <c r="O47" s="258"/>
      <c r="P47" s="256"/>
      <c r="Q47" s="257"/>
      <c r="R47" s="257"/>
      <c r="S47" s="257"/>
      <c r="T47" s="257"/>
      <c r="U47" s="258"/>
      <c r="V47" s="256"/>
      <c r="W47" s="257"/>
      <c r="X47" s="257"/>
      <c r="Y47" s="257"/>
      <c r="Z47" s="257"/>
      <c r="AA47" s="258"/>
      <c r="AB47" s="256"/>
      <c r="AC47" s="257"/>
      <c r="AD47" s="257"/>
      <c r="AE47" s="257"/>
      <c r="AF47" s="257"/>
      <c r="AG47" s="258"/>
      <c r="AH47" s="256"/>
      <c r="AI47" s="257"/>
      <c r="AJ47" s="257"/>
      <c r="AK47" s="257"/>
      <c r="AL47" s="257"/>
      <c r="AM47" s="258"/>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x14ac:dyDescent="0.25">
      <c r="A48" s="71"/>
      <c r="B48" s="71"/>
      <c r="C48" s="71"/>
      <c r="D48" s="71"/>
      <c r="E48" s="71"/>
      <c r="F48" s="71"/>
      <c r="G48" s="71"/>
      <c r="H48" s="71"/>
      <c r="I48" s="71"/>
      <c r="J48" s="256"/>
      <c r="K48" s="257"/>
      <c r="L48" s="257"/>
      <c r="M48" s="257"/>
      <c r="N48" s="257"/>
      <c r="O48" s="258"/>
      <c r="P48" s="256"/>
      <c r="Q48" s="257"/>
      <c r="R48" s="257"/>
      <c r="S48" s="257"/>
      <c r="T48" s="257"/>
      <c r="U48" s="258"/>
      <c r="V48" s="256"/>
      <c r="W48" s="257"/>
      <c r="X48" s="257"/>
      <c r="Y48" s="257"/>
      <c r="Z48" s="257"/>
      <c r="AA48" s="258"/>
      <c r="AB48" s="256"/>
      <c r="AC48" s="257"/>
      <c r="AD48" s="257"/>
      <c r="AE48" s="257"/>
      <c r="AF48" s="257"/>
      <c r="AG48" s="258"/>
      <c r="AH48" s="256"/>
      <c r="AI48" s="257"/>
      <c r="AJ48" s="257"/>
      <c r="AK48" s="257"/>
      <c r="AL48" s="257"/>
      <c r="AM48" s="258"/>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x14ac:dyDescent="0.25">
      <c r="A49" s="71"/>
      <c r="B49" s="71"/>
      <c r="C49" s="71"/>
      <c r="D49" s="71"/>
      <c r="E49" s="71"/>
      <c r="F49" s="71"/>
      <c r="G49" s="71"/>
      <c r="H49" s="71"/>
      <c r="I49" s="71"/>
      <c r="J49" s="256"/>
      <c r="K49" s="257"/>
      <c r="L49" s="257"/>
      <c r="M49" s="257"/>
      <c r="N49" s="257"/>
      <c r="O49" s="258"/>
      <c r="P49" s="256"/>
      <c r="Q49" s="257"/>
      <c r="R49" s="257"/>
      <c r="S49" s="257"/>
      <c r="T49" s="257"/>
      <c r="U49" s="258"/>
      <c r="V49" s="256"/>
      <c r="W49" s="257"/>
      <c r="X49" s="257"/>
      <c r="Y49" s="257"/>
      <c r="Z49" s="257"/>
      <c r="AA49" s="258"/>
      <c r="AB49" s="256"/>
      <c r="AC49" s="257"/>
      <c r="AD49" s="257"/>
      <c r="AE49" s="257"/>
      <c r="AF49" s="257"/>
      <c r="AG49" s="258"/>
      <c r="AH49" s="256"/>
      <c r="AI49" s="257"/>
      <c r="AJ49" s="257"/>
      <c r="AK49" s="257"/>
      <c r="AL49" s="257"/>
      <c r="AM49" s="258"/>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x14ac:dyDescent="0.25">
      <c r="A50" s="71"/>
      <c r="B50" s="71"/>
      <c r="C50" s="71"/>
      <c r="D50" s="71"/>
      <c r="E50" s="71"/>
      <c r="F50" s="71"/>
      <c r="G50" s="71"/>
      <c r="H50" s="71"/>
      <c r="I50" s="71"/>
      <c r="J50" s="256"/>
      <c r="K50" s="257"/>
      <c r="L50" s="257"/>
      <c r="M50" s="257"/>
      <c r="N50" s="257"/>
      <c r="O50" s="258"/>
      <c r="P50" s="256"/>
      <c r="Q50" s="257"/>
      <c r="R50" s="257"/>
      <c r="S50" s="257"/>
      <c r="T50" s="257"/>
      <c r="U50" s="258"/>
      <c r="V50" s="256"/>
      <c r="W50" s="257"/>
      <c r="X50" s="257"/>
      <c r="Y50" s="257"/>
      <c r="Z50" s="257"/>
      <c r="AA50" s="258"/>
      <c r="AB50" s="256"/>
      <c r="AC50" s="257"/>
      <c r="AD50" s="257"/>
      <c r="AE50" s="257"/>
      <c r="AF50" s="257"/>
      <c r="AG50" s="258"/>
      <c r="AH50" s="256"/>
      <c r="AI50" s="257"/>
      <c r="AJ50" s="257"/>
      <c r="AK50" s="257"/>
      <c r="AL50" s="257"/>
      <c r="AM50" s="258"/>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x14ac:dyDescent="0.3">
      <c r="A51" s="71"/>
      <c r="B51" s="71"/>
      <c r="C51" s="71"/>
      <c r="D51" s="71"/>
      <c r="E51" s="71"/>
      <c r="F51" s="71"/>
      <c r="G51" s="71"/>
      <c r="H51" s="71"/>
      <c r="I51" s="71"/>
      <c r="J51" s="259"/>
      <c r="K51" s="260"/>
      <c r="L51" s="260"/>
      <c r="M51" s="260"/>
      <c r="N51" s="260"/>
      <c r="O51" s="261"/>
      <c r="P51" s="259"/>
      <c r="Q51" s="260"/>
      <c r="R51" s="260"/>
      <c r="S51" s="260"/>
      <c r="T51" s="260"/>
      <c r="U51" s="261"/>
      <c r="V51" s="259"/>
      <c r="W51" s="260"/>
      <c r="X51" s="260"/>
      <c r="Y51" s="260"/>
      <c r="Z51" s="260"/>
      <c r="AA51" s="261"/>
      <c r="AB51" s="259"/>
      <c r="AC51" s="260"/>
      <c r="AD51" s="260"/>
      <c r="AE51" s="260"/>
      <c r="AF51" s="260"/>
      <c r="AG51" s="261"/>
      <c r="AH51" s="259"/>
      <c r="AI51" s="260"/>
      <c r="AJ51" s="260"/>
      <c r="AK51" s="260"/>
      <c r="AL51" s="260"/>
      <c r="AM51" s="26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x14ac:dyDescent="0.25">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x14ac:dyDescent="0.25">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x14ac:dyDescent="0.25">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x14ac:dyDescent="0.2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x14ac:dyDescent="0.25">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x14ac:dyDescent="0.25">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x14ac:dyDescent="0.25">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x14ac:dyDescent="0.2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x14ac:dyDescent="0.25">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x14ac:dyDescent="0.25">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x14ac:dyDescent="0.25">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x14ac:dyDescent="0.25">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x14ac:dyDescent="0.25">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x14ac:dyDescent="0.25">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x14ac:dyDescent="0.25">
      <c r="B137" s="71"/>
      <c r="C137" s="71"/>
      <c r="D137" s="71"/>
      <c r="E137" s="71"/>
      <c r="F137" s="71"/>
      <c r="G137" s="71"/>
      <c r="H137" s="71"/>
      <c r="I137" s="71"/>
    </row>
    <row r="138" spans="2:63" x14ac:dyDescent="0.25">
      <c r="B138" s="71"/>
      <c r="C138" s="71"/>
      <c r="D138" s="71"/>
      <c r="E138" s="71"/>
      <c r="F138" s="71"/>
      <c r="G138" s="71"/>
      <c r="H138" s="71"/>
      <c r="I138" s="71"/>
    </row>
    <row r="139" spans="2:63" x14ac:dyDescent="0.25">
      <c r="B139" s="71"/>
      <c r="C139" s="71"/>
      <c r="D139" s="71"/>
      <c r="E139" s="71"/>
      <c r="F139" s="71"/>
      <c r="G139" s="71"/>
      <c r="H139" s="71"/>
      <c r="I139" s="71"/>
    </row>
    <row r="140" spans="2:63" x14ac:dyDescent="0.25">
      <c r="B140" s="71"/>
      <c r="C140" s="71"/>
      <c r="D140" s="71"/>
      <c r="E140" s="71"/>
      <c r="F140" s="71"/>
      <c r="G140" s="71"/>
      <c r="H140" s="71"/>
      <c r="I140" s="71"/>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x14ac:dyDescent="0.25">
      <c r="A2" s="71"/>
      <c r="B2" s="326" t="s">
        <v>148</v>
      </c>
      <c r="C2" s="327"/>
      <c r="D2" s="327"/>
      <c r="E2" s="327"/>
      <c r="F2" s="327"/>
      <c r="G2" s="327"/>
      <c r="H2" s="327"/>
      <c r="I2" s="327"/>
      <c r="J2" s="268" t="s">
        <v>2</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x14ac:dyDescent="0.25">
      <c r="A3" s="71"/>
      <c r="B3" s="327"/>
      <c r="C3" s="327"/>
      <c r="D3" s="327"/>
      <c r="E3" s="327"/>
      <c r="F3" s="327"/>
      <c r="G3" s="327"/>
      <c r="H3" s="327"/>
      <c r="I3" s="327"/>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x14ac:dyDescent="0.25">
      <c r="A4" s="71"/>
      <c r="B4" s="327"/>
      <c r="C4" s="327"/>
      <c r="D4" s="327"/>
      <c r="E4" s="327"/>
      <c r="F4" s="327"/>
      <c r="G4" s="327"/>
      <c r="H4" s="327"/>
      <c r="I4" s="327"/>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x14ac:dyDescent="0.25">
      <c r="A6" s="71"/>
      <c r="B6" s="215" t="s">
        <v>4</v>
      </c>
      <c r="C6" s="215"/>
      <c r="D6" s="216"/>
      <c r="E6" s="310" t="s">
        <v>110</v>
      </c>
      <c r="F6" s="311"/>
      <c r="G6" s="311"/>
      <c r="H6" s="311"/>
      <c r="I6" s="328"/>
      <c r="J6" s="34" t="e">
        <f>IF(AND('GESTION - FISCAL - DESASTRES'!#REF!="Muy Alta",'GESTION - FISCAL - DESASTRES'!#REF!="Leve"),CONCATENATE("R1C",'GESTION - FISCAL - DESASTRES'!#REF!),"")</f>
        <v>#REF!</v>
      </c>
      <c r="K6" s="35" t="e">
        <f>IF(AND('GESTION - FISCAL - DESASTRES'!#REF!="Muy Alta",'GESTION - FISCAL - DESASTRES'!#REF!="Leve"),CONCATENATE("R1C",'GESTION - FISCAL - DESASTRES'!#REF!),"")</f>
        <v>#REF!</v>
      </c>
      <c r="L6" s="35" t="e">
        <f>IF(AND('GESTION - FISCAL - DESASTRES'!#REF!="Muy Alta",'GESTION - FISCAL - DESASTRES'!#REF!="Leve"),CONCATENATE("R1C",'GESTION - FISCAL - DESASTRES'!#REF!),"")</f>
        <v>#REF!</v>
      </c>
      <c r="M6" s="35" t="e">
        <f>IF(AND('GESTION - FISCAL - DESASTRES'!#REF!="Muy Alta",'GESTION - FISCAL - DESASTRES'!#REF!="Leve"),CONCATENATE("R1C",'GESTION - FISCAL - DESASTRES'!#REF!),"")</f>
        <v>#REF!</v>
      </c>
      <c r="N6" s="35" t="e">
        <f>IF(AND('GESTION - FISCAL - DESASTRES'!#REF!="Muy Alta",'GESTION - FISCAL - DESASTRES'!#REF!="Leve"),CONCATENATE("R1C",'GESTION - FISCAL - DESASTRES'!#REF!),"")</f>
        <v>#REF!</v>
      </c>
      <c r="O6" s="36" t="e">
        <f>IF(AND('GESTION - FISCAL - DESASTRES'!#REF!="Muy Alta",'GESTION - FISCAL - DESASTRES'!#REF!="Leve"),CONCATENATE("R1C",'GESTION - FISCAL - DESASTRES'!#REF!),"")</f>
        <v>#REF!</v>
      </c>
      <c r="P6" s="34" t="e">
        <f>IF(AND('GESTION - FISCAL - DESASTRES'!#REF!="Muy Alta",'GESTION - FISCAL - DESASTRES'!#REF!="Menor"),CONCATENATE("R1C",'GESTION - FISCAL - DESASTRES'!#REF!),"")</f>
        <v>#REF!</v>
      </c>
      <c r="Q6" s="35" t="e">
        <f>IF(AND('GESTION - FISCAL - DESASTRES'!#REF!="Muy Alta",'GESTION - FISCAL - DESASTRES'!#REF!="Menor"),CONCATENATE("R1C",'GESTION - FISCAL - DESASTRES'!#REF!),"")</f>
        <v>#REF!</v>
      </c>
      <c r="R6" s="35" t="e">
        <f>IF(AND('GESTION - FISCAL - DESASTRES'!#REF!="Muy Alta",'GESTION - FISCAL - DESASTRES'!#REF!="Menor"),CONCATENATE("R1C",'GESTION - FISCAL - DESASTRES'!#REF!),"")</f>
        <v>#REF!</v>
      </c>
      <c r="S6" s="35" t="e">
        <f>IF(AND('GESTION - FISCAL - DESASTRES'!#REF!="Muy Alta",'GESTION - FISCAL - DESASTRES'!#REF!="Menor"),CONCATENATE("R1C",'GESTION - FISCAL - DESASTRES'!#REF!),"")</f>
        <v>#REF!</v>
      </c>
      <c r="T6" s="35" t="e">
        <f>IF(AND('GESTION - FISCAL - DESASTRES'!#REF!="Muy Alta",'GESTION - FISCAL - DESASTRES'!#REF!="Menor"),CONCATENATE("R1C",'GESTION - FISCAL - DESASTRES'!#REF!),"")</f>
        <v>#REF!</v>
      </c>
      <c r="U6" s="36" t="e">
        <f>IF(AND('GESTION - FISCAL - DESASTRES'!#REF!="Muy Alta",'GESTION - FISCAL - DESASTRES'!#REF!="Menor"),CONCATENATE("R1C",'GESTION - FISCAL - DESASTRES'!#REF!),"")</f>
        <v>#REF!</v>
      </c>
      <c r="V6" s="34" t="e">
        <f>IF(AND('GESTION - FISCAL - DESASTRES'!#REF!="Muy Alta",'GESTION - FISCAL - DESASTRES'!#REF!="Moderado"),CONCATENATE("R1C",'GESTION - FISCAL - DESASTRES'!#REF!),"")</f>
        <v>#REF!</v>
      </c>
      <c r="W6" s="35" t="e">
        <f>IF(AND('GESTION - FISCAL - DESASTRES'!#REF!="Muy Alta",'GESTION - FISCAL - DESASTRES'!#REF!="Moderado"),CONCATENATE("R1C",'GESTION - FISCAL - DESASTRES'!#REF!),"")</f>
        <v>#REF!</v>
      </c>
      <c r="X6" s="35" t="e">
        <f>IF(AND('GESTION - FISCAL - DESASTRES'!#REF!="Muy Alta",'GESTION - FISCAL - DESASTRES'!#REF!="Moderado"),CONCATENATE("R1C",'GESTION - FISCAL - DESASTRES'!#REF!),"")</f>
        <v>#REF!</v>
      </c>
      <c r="Y6" s="35" t="e">
        <f>IF(AND('GESTION - FISCAL - DESASTRES'!#REF!="Muy Alta",'GESTION - FISCAL - DESASTRES'!#REF!="Moderado"),CONCATENATE("R1C",'GESTION - FISCAL - DESASTRES'!#REF!),"")</f>
        <v>#REF!</v>
      </c>
      <c r="Z6" s="35" t="e">
        <f>IF(AND('GESTION - FISCAL - DESASTRES'!#REF!="Muy Alta",'GESTION - FISCAL - DESASTRES'!#REF!="Moderado"),CONCATENATE("R1C",'GESTION - FISCAL - DESASTRES'!#REF!),"")</f>
        <v>#REF!</v>
      </c>
      <c r="AA6" s="36" t="e">
        <f>IF(AND('GESTION - FISCAL - DESASTRES'!#REF!="Muy Alta",'GESTION - FISCAL - DESASTRES'!#REF!="Moderado"),CONCATENATE("R1C",'GESTION - FISCAL - DESASTRES'!#REF!),"")</f>
        <v>#REF!</v>
      </c>
      <c r="AB6" s="34" t="e">
        <f>IF(AND('GESTION - FISCAL - DESASTRES'!#REF!="Muy Alta",'GESTION - FISCAL - DESASTRES'!#REF!="Mayor"),CONCATENATE("R1C",'GESTION - FISCAL - DESASTRES'!#REF!),"")</f>
        <v>#REF!</v>
      </c>
      <c r="AC6" s="35" t="e">
        <f>IF(AND('GESTION - FISCAL - DESASTRES'!#REF!="Muy Alta",'GESTION - FISCAL - DESASTRES'!#REF!="Mayor"),CONCATENATE("R1C",'GESTION - FISCAL - DESASTRES'!#REF!),"")</f>
        <v>#REF!</v>
      </c>
      <c r="AD6" s="35" t="e">
        <f>IF(AND('GESTION - FISCAL - DESASTRES'!#REF!="Muy Alta",'GESTION - FISCAL - DESASTRES'!#REF!="Mayor"),CONCATENATE("R1C",'GESTION - FISCAL - DESASTRES'!#REF!),"")</f>
        <v>#REF!</v>
      </c>
      <c r="AE6" s="35" t="e">
        <f>IF(AND('GESTION - FISCAL - DESASTRES'!#REF!="Muy Alta",'GESTION - FISCAL - DESASTRES'!#REF!="Mayor"),CONCATENATE("R1C",'GESTION - FISCAL - DESASTRES'!#REF!),"")</f>
        <v>#REF!</v>
      </c>
      <c r="AF6" s="35" t="e">
        <f>IF(AND('GESTION - FISCAL - DESASTRES'!#REF!="Muy Alta",'GESTION - FISCAL - DESASTRES'!#REF!="Mayor"),CONCATENATE("R1C",'GESTION - FISCAL - DESASTRES'!#REF!),"")</f>
        <v>#REF!</v>
      </c>
      <c r="AG6" s="36" t="e">
        <f>IF(AND('GESTION - FISCAL - DESASTRES'!#REF!="Muy Alta",'GESTION - FISCAL - DESASTRES'!#REF!="Mayor"),CONCATENATE("R1C",'GESTION - FISCAL - DESASTRES'!#REF!),"")</f>
        <v>#REF!</v>
      </c>
      <c r="AH6" s="37" t="e">
        <f>IF(AND('GESTION - FISCAL - DESASTRES'!#REF!="Muy Alta",'GESTION - FISCAL - DESASTRES'!#REF!="Catastrófico"),CONCATENATE("R1C",'GESTION - FISCAL - DESASTRES'!#REF!),"")</f>
        <v>#REF!</v>
      </c>
      <c r="AI6" s="38" t="e">
        <f>IF(AND('GESTION - FISCAL - DESASTRES'!#REF!="Muy Alta",'GESTION - FISCAL - DESASTRES'!#REF!="Catastrófico"),CONCATENATE("R1C",'GESTION - FISCAL - DESASTRES'!#REF!),"")</f>
        <v>#REF!</v>
      </c>
      <c r="AJ6" s="38" t="e">
        <f>IF(AND('GESTION - FISCAL - DESASTRES'!#REF!="Muy Alta",'GESTION - FISCAL - DESASTRES'!#REF!="Catastrófico"),CONCATENATE("R1C",'GESTION - FISCAL - DESASTRES'!#REF!),"")</f>
        <v>#REF!</v>
      </c>
      <c r="AK6" s="38" t="e">
        <f>IF(AND('GESTION - FISCAL - DESASTRES'!#REF!="Muy Alta",'GESTION - FISCAL - DESASTRES'!#REF!="Catastrófico"),CONCATENATE("R1C",'GESTION - FISCAL - DESASTRES'!#REF!),"")</f>
        <v>#REF!</v>
      </c>
      <c r="AL6" s="38" t="e">
        <f>IF(AND('GESTION - FISCAL - DESASTRES'!#REF!="Muy Alta",'GESTION - FISCAL - DESASTRES'!#REF!="Catastrófico"),CONCATENATE("R1C",'GESTION - FISCAL - DESASTRES'!#REF!),"")</f>
        <v>#REF!</v>
      </c>
      <c r="AM6" s="39" t="e">
        <f>IF(AND('GESTION - FISCAL - DESASTRES'!#REF!="Muy Alta",'GESTION - FISCAL - DESASTRES'!#REF!="Catastrófico"),CONCATENATE("R1C",'GESTION - FISCAL - DESASTRES'!#REF!),"")</f>
        <v>#REF!</v>
      </c>
      <c r="AN6" s="71"/>
      <c r="AO6" s="317" t="s">
        <v>73</v>
      </c>
      <c r="AP6" s="318"/>
      <c r="AQ6" s="318"/>
      <c r="AR6" s="318"/>
      <c r="AS6" s="318"/>
      <c r="AT6" s="319"/>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x14ac:dyDescent="0.25">
      <c r="A7" s="71"/>
      <c r="B7" s="215"/>
      <c r="C7" s="215"/>
      <c r="D7" s="216"/>
      <c r="E7" s="314"/>
      <c r="F7" s="313"/>
      <c r="G7" s="313"/>
      <c r="H7" s="313"/>
      <c r="I7" s="329"/>
      <c r="J7" s="40" t="e">
        <f>IF(AND('GESTION - FISCAL - DESASTRES'!#REF!="Muy Alta",'GESTION - FISCAL - DESASTRES'!#REF!="Leve"),CONCATENATE("R2C",'GESTION - FISCAL - DESASTRES'!#REF!),"")</f>
        <v>#REF!</v>
      </c>
      <c r="K7" s="41" t="e">
        <f>IF(AND('GESTION - FISCAL - DESASTRES'!#REF!="Muy Alta",'GESTION - FISCAL - DESASTRES'!#REF!="Leve"),CONCATENATE("R2C",'GESTION - FISCAL - DESASTRES'!#REF!),"")</f>
        <v>#REF!</v>
      </c>
      <c r="L7" s="41" t="e">
        <f>IF(AND('GESTION - FISCAL - DESASTRES'!#REF!="Muy Alta",'GESTION - FISCAL - DESASTRES'!#REF!="Leve"),CONCATENATE("R2C",'GESTION - FISCAL - DESASTRES'!#REF!),"")</f>
        <v>#REF!</v>
      </c>
      <c r="M7" s="41" t="e">
        <f>IF(AND('GESTION - FISCAL - DESASTRES'!#REF!="Muy Alta",'GESTION - FISCAL - DESASTRES'!#REF!="Leve"),CONCATENATE("R2C",'GESTION - FISCAL - DESASTRES'!#REF!),"")</f>
        <v>#REF!</v>
      </c>
      <c r="N7" s="41" t="e">
        <f>IF(AND('GESTION - FISCAL - DESASTRES'!#REF!="Muy Alta",'GESTION - FISCAL - DESASTRES'!#REF!="Leve"),CONCATENATE("R2C",'GESTION - FISCAL - DESASTRES'!#REF!),"")</f>
        <v>#REF!</v>
      </c>
      <c r="O7" s="42" t="e">
        <f>IF(AND('GESTION - FISCAL - DESASTRES'!#REF!="Muy Alta",'GESTION - FISCAL - DESASTRES'!#REF!="Leve"),CONCATENATE("R2C",'GESTION - FISCAL - DESASTRES'!#REF!),"")</f>
        <v>#REF!</v>
      </c>
      <c r="P7" s="40" t="e">
        <f>IF(AND('GESTION - FISCAL - DESASTRES'!#REF!="Muy Alta",'GESTION - FISCAL - DESASTRES'!#REF!="Menor"),CONCATENATE("R2C",'GESTION - FISCAL - DESASTRES'!#REF!),"")</f>
        <v>#REF!</v>
      </c>
      <c r="Q7" s="41" t="e">
        <f>IF(AND('GESTION - FISCAL - DESASTRES'!#REF!="Muy Alta",'GESTION - FISCAL - DESASTRES'!#REF!="Menor"),CONCATENATE("R2C",'GESTION - FISCAL - DESASTRES'!#REF!),"")</f>
        <v>#REF!</v>
      </c>
      <c r="R7" s="41" t="e">
        <f>IF(AND('GESTION - FISCAL - DESASTRES'!#REF!="Muy Alta",'GESTION - FISCAL - DESASTRES'!#REF!="Menor"),CONCATENATE("R2C",'GESTION - FISCAL - DESASTRES'!#REF!),"")</f>
        <v>#REF!</v>
      </c>
      <c r="S7" s="41" t="e">
        <f>IF(AND('GESTION - FISCAL - DESASTRES'!#REF!="Muy Alta",'GESTION - FISCAL - DESASTRES'!#REF!="Menor"),CONCATENATE("R2C",'GESTION - FISCAL - DESASTRES'!#REF!),"")</f>
        <v>#REF!</v>
      </c>
      <c r="T7" s="41" t="e">
        <f>IF(AND('GESTION - FISCAL - DESASTRES'!#REF!="Muy Alta",'GESTION - FISCAL - DESASTRES'!#REF!="Menor"),CONCATENATE("R2C",'GESTION - FISCAL - DESASTRES'!#REF!),"")</f>
        <v>#REF!</v>
      </c>
      <c r="U7" s="42" t="e">
        <f>IF(AND('GESTION - FISCAL - DESASTRES'!#REF!="Muy Alta",'GESTION - FISCAL - DESASTRES'!#REF!="Menor"),CONCATENATE("R2C",'GESTION - FISCAL - DESASTRES'!#REF!),"")</f>
        <v>#REF!</v>
      </c>
      <c r="V7" s="40" t="e">
        <f>IF(AND('GESTION - FISCAL - DESASTRES'!#REF!="Muy Alta",'GESTION - FISCAL - DESASTRES'!#REF!="Moderado"),CONCATENATE("R2C",'GESTION - FISCAL - DESASTRES'!#REF!),"")</f>
        <v>#REF!</v>
      </c>
      <c r="W7" s="41" t="e">
        <f>IF(AND('GESTION - FISCAL - DESASTRES'!#REF!="Muy Alta",'GESTION - FISCAL - DESASTRES'!#REF!="Moderado"),CONCATENATE("R2C",'GESTION - FISCAL - DESASTRES'!#REF!),"")</f>
        <v>#REF!</v>
      </c>
      <c r="X7" s="41" t="e">
        <f>IF(AND('GESTION - FISCAL - DESASTRES'!#REF!="Muy Alta",'GESTION - FISCAL - DESASTRES'!#REF!="Moderado"),CONCATENATE("R2C",'GESTION - FISCAL - DESASTRES'!#REF!),"")</f>
        <v>#REF!</v>
      </c>
      <c r="Y7" s="41" t="e">
        <f>IF(AND('GESTION - FISCAL - DESASTRES'!#REF!="Muy Alta",'GESTION - FISCAL - DESASTRES'!#REF!="Moderado"),CONCATENATE("R2C",'GESTION - FISCAL - DESASTRES'!#REF!),"")</f>
        <v>#REF!</v>
      </c>
      <c r="Z7" s="41" t="e">
        <f>IF(AND('GESTION - FISCAL - DESASTRES'!#REF!="Muy Alta",'GESTION - FISCAL - DESASTRES'!#REF!="Moderado"),CONCATENATE("R2C",'GESTION - FISCAL - DESASTRES'!#REF!),"")</f>
        <v>#REF!</v>
      </c>
      <c r="AA7" s="42" t="e">
        <f>IF(AND('GESTION - FISCAL - DESASTRES'!#REF!="Muy Alta",'GESTION - FISCAL - DESASTRES'!#REF!="Moderado"),CONCATENATE("R2C",'GESTION - FISCAL - DESASTRES'!#REF!),"")</f>
        <v>#REF!</v>
      </c>
      <c r="AB7" s="40" t="e">
        <f>IF(AND('GESTION - FISCAL - DESASTRES'!#REF!="Muy Alta",'GESTION - FISCAL - DESASTRES'!#REF!="Mayor"),CONCATENATE("R2C",'GESTION - FISCAL - DESASTRES'!#REF!),"")</f>
        <v>#REF!</v>
      </c>
      <c r="AC7" s="41" t="e">
        <f>IF(AND('GESTION - FISCAL - DESASTRES'!#REF!="Muy Alta",'GESTION - FISCAL - DESASTRES'!#REF!="Mayor"),CONCATENATE("R2C",'GESTION - FISCAL - DESASTRES'!#REF!),"")</f>
        <v>#REF!</v>
      </c>
      <c r="AD7" s="41" t="e">
        <f>IF(AND('GESTION - FISCAL - DESASTRES'!#REF!="Muy Alta",'GESTION - FISCAL - DESASTRES'!#REF!="Mayor"),CONCATENATE("R2C",'GESTION - FISCAL - DESASTRES'!#REF!),"")</f>
        <v>#REF!</v>
      </c>
      <c r="AE7" s="41" t="e">
        <f>IF(AND('GESTION - FISCAL - DESASTRES'!#REF!="Muy Alta",'GESTION - FISCAL - DESASTRES'!#REF!="Mayor"),CONCATENATE("R2C",'GESTION - FISCAL - DESASTRES'!#REF!),"")</f>
        <v>#REF!</v>
      </c>
      <c r="AF7" s="41" t="e">
        <f>IF(AND('GESTION - FISCAL - DESASTRES'!#REF!="Muy Alta",'GESTION - FISCAL - DESASTRES'!#REF!="Mayor"),CONCATENATE("R2C",'GESTION - FISCAL - DESASTRES'!#REF!),"")</f>
        <v>#REF!</v>
      </c>
      <c r="AG7" s="42" t="e">
        <f>IF(AND('GESTION - FISCAL - DESASTRES'!#REF!="Muy Alta",'GESTION - FISCAL - DESASTRES'!#REF!="Mayor"),CONCATENATE("R2C",'GESTION - FISCAL - DESASTRES'!#REF!),"")</f>
        <v>#REF!</v>
      </c>
      <c r="AH7" s="43" t="e">
        <f>IF(AND('GESTION - FISCAL - DESASTRES'!#REF!="Muy Alta",'GESTION - FISCAL - DESASTRES'!#REF!="Catastrófico"),CONCATENATE("R2C",'GESTION - FISCAL - DESASTRES'!#REF!),"")</f>
        <v>#REF!</v>
      </c>
      <c r="AI7" s="44" t="e">
        <f>IF(AND('GESTION - FISCAL - DESASTRES'!#REF!="Muy Alta",'GESTION - FISCAL - DESASTRES'!#REF!="Catastrófico"),CONCATENATE("R2C",'GESTION - FISCAL - DESASTRES'!#REF!),"")</f>
        <v>#REF!</v>
      </c>
      <c r="AJ7" s="44" t="e">
        <f>IF(AND('GESTION - FISCAL - DESASTRES'!#REF!="Muy Alta",'GESTION - FISCAL - DESASTRES'!#REF!="Catastrófico"),CONCATENATE("R2C",'GESTION - FISCAL - DESASTRES'!#REF!),"")</f>
        <v>#REF!</v>
      </c>
      <c r="AK7" s="44" t="e">
        <f>IF(AND('GESTION - FISCAL - DESASTRES'!#REF!="Muy Alta",'GESTION - FISCAL - DESASTRES'!#REF!="Catastrófico"),CONCATENATE("R2C",'GESTION - FISCAL - DESASTRES'!#REF!),"")</f>
        <v>#REF!</v>
      </c>
      <c r="AL7" s="44" t="e">
        <f>IF(AND('GESTION - FISCAL - DESASTRES'!#REF!="Muy Alta",'GESTION - FISCAL - DESASTRES'!#REF!="Catastrófico"),CONCATENATE("R2C",'GESTION - FISCAL - DESASTRES'!#REF!),"")</f>
        <v>#REF!</v>
      </c>
      <c r="AM7" s="45" t="e">
        <f>IF(AND('GESTION - FISCAL - DESASTRES'!#REF!="Muy Alta",'GESTION - FISCAL - DESASTRES'!#REF!="Catastrófico"),CONCATENATE("R2C",'GESTION - FISCAL - DESASTRES'!#REF!),"")</f>
        <v>#REF!</v>
      </c>
      <c r="AN7" s="71"/>
      <c r="AO7" s="320"/>
      <c r="AP7" s="321"/>
      <c r="AQ7" s="321"/>
      <c r="AR7" s="321"/>
      <c r="AS7" s="321"/>
      <c r="AT7" s="322"/>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x14ac:dyDescent="0.25">
      <c r="A8" s="71"/>
      <c r="B8" s="215"/>
      <c r="C8" s="215"/>
      <c r="D8" s="216"/>
      <c r="E8" s="314"/>
      <c r="F8" s="313"/>
      <c r="G8" s="313"/>
      <c r="H8" s="313"/>
      <c r="I8" s="329"/>
      <c r="J8" s="40" t="e">
        <f>IF(AND('GESTION - FISCAL - DESASTRES'!#REF!="Muy Alta",'GESTION - FISCAL - DESASTRES'!#REF!="Leve"),CONCATENATE("R3C",'GESTION - FISCAL - DESASTRES'!#REF!),"")</f>
        <v>#REF!</v>
      </c>
      <c r="K8" s="41" t="e">
        <f>IF(AND('GESTION - FISCAL - DESASTRES'!#REF!="Muy Alta",'GESTION - FISCAL - DESASTRES'!#REF!="Leve"),CONCATENATE("R3C",'GESTION - FISCAL - DESASTRES'!#REF!),"")</f>
        <v>#REF!</v>
      </c>
      <c r="L8" s="41" t="e">
        <f>IF(AND('GESTION - FISCAL - DESASTRES'!#REF!="Muy Alta",'GESTION - FISCAL - DESASTRES'!#REF!="Leve"),CONCATENATE("R3C",'GESTION - FISCAL - DESASTRES'!#REF!),"")</f>
        <v>#REF!</v>
      </c>
      <c r="M8" s="41" t="e">
        <f>IF(AND('GESTION - FISCAL - DESASTRES'!#REF!="Muy Alta",'GESTION - FISCAL - DESASTRES'!#REF!="Leve"),CONCATENATE("R3C",'GESTION - FISCAL - DESASTRES'!#REF!),"")</f>
        <v>#REF!</v>
      </c>
      <c r="N8" s="41" t="e">
        <f>IF(AND('GESTION - FISCAL - DESASTRES'!#REF!="Muy Alta",'GESTION - FISCAL - DESASTRES'!#REF!="Leve"),CONCATENATE("R3C",'GESTION - FISCAL - DESASTRES'!#REF!),"")</f>
        <v>#REF!</v>
      </c>
      <c r="O8" s="42" t="e">
        <f>IF(AND('GESTION - FISCAL - DESASTRES'!#REF!="Muy Alta",'GESTION - FISCAL - DESASTRES'!#REF!="Leve"),CONCATENATE("R3C",'GESTION - FISCAL - DESASTRES'!#REF!),"")</f>
        <v>#REF!</v>
      </c>
      <c r="P8" s="40" t="e">
        <f>IF(AND('GESTION - FISCAL - DESASTRES'!#REF!="Muy Alta",'GESTION - FISCAL - DESASTRES'!#REF!="Menor"),CONCATENATE("R3C",'GESTION - FISCAL - DESASTRES'!#REF!),"")</f>
        <v>#REF!</v>
      </c>
      <c r="Q8" s="41" t="e">
        <f>IF(AND('GESTION - FISCAL - DESASTRES'!#REF!="Muy Alta",'GESTION - FISCAL - DESASTRES'!#REF!="Menor"),CONCATENATE("R3C",'GESTION - FISCAL - DESASTRES'!#REF!),"")</f>
        <v>#REF!</v>
      </c>
      <c r="R8" s="41" t="e">
        <f>IF(AND('GESTION - FISCAL - DESASTRES'!#REF!="Muy Alta",'GESTION - FISCAL - DESASTRES'!#REF!="Menor"),CONCATENATE("R3C",'GESTION - FISCAL - DESASTRES'!#REF!),"")</f>
        <v>#REF!</v>
      </c>
      <c r="S8" s="41" t="e">
        <f>IF(AND('GESTION - FISCAL - DESASTRES'!#REF!="Muy Alta",'GESTION - FISCAL - DESASTRES'!#REF!="Menor"),CONCATENATE("R3C",'GESTION - FISCAL - DESASTRES'!#REF!),"")</f>
        <v>#REF!</v>
      </c>
      <c r="T8" s="41" t="e">
        <f>IF(AND('GESTION - FISCAL - DESASTRES'!#REF!="Muy Alta",'GESTION - FISCAL - DESASTRES'!#REF!="Menor"),CONCATENATE("R3C",'GESTION - FISCAL - DESASTRES'!#REF!),"")</f>
        <v>#REF!</v>
      </c>
      <c r="U8" s="42" t="e">
        <f>IF(AND('GESTION - FISCAL - DESASTRES'!#REF!="Muy Alta",'GESTION - FISCAL - DESASTRES'!#REF!="Menor"),CONCATENATE("R3C",'GESTION - FISCAL - DESASTRES'!#REF!),"")</f>
        <v>#REF!</v>
      </c>
      <c r="V8" s="40" t="e">
        <f>IF(AND('GESTION - FISCAL - DESASTRES'!#REF!="Muy Alta",'GESTION - FISCAL - DESASTRES'!#REF!="Moderado"),CONCATENATE("R3C",'GESTION - FISCAL - DESASTRES'!#REF!),"")</f>
        <v>#REF!</v>
      </c>
      <c r="W8" s="41" t="e">
        <f>IF(AND('GESTION - FISCAL - DESASTRES'!#REF!="Muy Alta",'GESTION - FISCAL - DESASTRES'!#REF!="Moderado"),CONCATENATE("R3C",'GESTION - FISCAL - DESASTRES'!#REF!),"")</f>
        <v>#REF!</v>
      </c>
      <c r="X8" s="41" t="e">
        <f>IF(AND('GESTION - FISCAL - DESASTRES'!#REF!="Muy Alta",'GESTION - FISCAL - DESASTRES'!#REF!="Moderado"),CONCATENATE("R3C",'GESTION - FISCAL - DESASTRES'!#REF!),"")</f>
        <v>#REF!</v>
      </c>
      <c r="Y8" s="41" t="e">
        <f>IF(AND('GESTION - FISCAL - DESASTRES'!#REF!="Muy Alta",'GESTION - FISCAL - DESASTRES'!#REF!="Moderado"),CONCATENATE("R3C",'GESTION - FISCAL - DESASTRES'!#REF!),"")</f>
        <v>#REF!</v>
      </c>
      <c r="Z8" s="41" t="e">
        <f>IF(AND('GESTION - FISCAL - DESASTRES'!#REF!="Muy Alta",'GESTION - FISCAL - DESASTRES'!#REF!="Moderado"),CONCATENATE("R3C",'GESTION - FISCAL - DESASTRES'!#REF!),"")</f>
        <v>#REF!</v>
      </c>
      <c r="AA8" s="42" t="e">
        <f>IF(AND('GESTION - FISCAL - DESASTRES'!#REF!="Muy Alta",'GESTION - FISCAL - DESASTRES'!#REF!="Moderado"),CONCATENATE("R3C",'GESTION - FISCAL - DESASTRES'!#REF!),"")</f>
        <v>#REF!</v>
      </c>
      <c r="AB8" s="40" t="e">
        <f>IF(AND('GESTION - FISCAL - DESASTRES'!#REF!="Muy Alta",'GESTION - FISCAL - DESASTRES'!#REF!="Mayor"),CONCATENATE("R3C",'GESTION - FISCAL - DESASTRES'!#REF!),"")</f>
        <v>#REF!</v>
      </c>
      <c r="AC8" s="41" t="e">
        <f>IF(AND('GESTION - FISCAL - DESASTRES'!#REF!="Muy Alta",'GESTION - FISCAL - DESASTRES'!#REF!="Mayor"),CONCATENATE("R3C",'GESTION - FISCAL - DESASTRES'!#REF!),"")</f>
        <v>#REF!</v>
      </c>
      <c r="AD8" s="41" t="e">
        <f>IF(AND('GESTION - FISCAL - DESASTRES'!#REF!="Muy Alta",'GESTION - FISCAL - DESASTRES'!#REF!="Mayor"),CONCATENATE("R3C",'GESTION - FISCAL - DESASTRES'!#REF!),"")</f>
        <v>#REF!</v>
      </c>
      <c r="AE8" s="41" t="e">
        <f>IF(AND('GESTION - FISCAL - DESASTRES'!#REF!="Muy Alta",'GESTION - FISCAL - DESASTRES'!#REF!="Mayor"),CONCATENATE("R3C",'GESTION - FISCAL - DESASTRES'!#REF!),"")</f>
        <v>#REF!</v>
      </c>
      <c r="AF8" s="41" t="e">
        <f>IF(AND('GESTION - FISCAL - DESASTRES'!#REF!="Muy Alta",'GESTION - FISCAL - DESASTRES'!#REF!="Mayor"),CONCATENATE("R3C",'GESTION - FISCAL - DESASTRES'!#REF!),"")</f>
        <v>#REF!</v>
      </c>
      <c r="AG8" s="42" t="e">
        <f>IF(AND('GESTION - FISCAL - DESASTRES'!#REF!="Muy Alta",'GESTION - FISCAL - DESASTRES'!#REF!="Mayor"),CONCATENATE("R3C",'GESTION - FISCAL - DESASTRES'!#REF!),"")</f>
        <v>#REF!</v>
      </c>
      <c r="AH8" s="43" t="e">
        <f>IF(AND('GESTION - FISCAL - DESASTRES'!#REF!="Muy Alta",'GESTION - FISCAL - DESASTRES'!#REF!="Catastrófico"),CONCATENATE("R3C",'GESTION - FISCAL - DESASTRES'!#REF!),"")</f>
        <v>#REF!</v>
      </c>
      <c r="AI8" s="44" t="e">
        <f>IF(AND('GESTION - FISCAL - DESASTRES'!#REF!="Muy Alta",'GESTION - FISCAL - DESASTRES'!#REF!="Catastrófico"),CONCATENATE("R3C",'GESTION - FISCAL - DESASTRES'!#REF!),"")</f>
        <v>#REF!</v>
      </c>
      <c r="AJ8" s="44" t="e">
        <f>IF(AND('GESTION - FISCAL - DESASTRES'!#REF!="Muy Alta",'GESTION - FISCAL - DESASTRES'!#REF!="Catastrófico"),CONCATENATE("R3C",'GESTION - FISCAL - DESASTRES'!#REF!),"")</f>
        <v>#REF!</v>
      </c>
      <c r="AK8" s="44" t="e">
        <f>IF(AND('GESTION - FISCAL - DESASTRES'!#REF!="Muy Alta",'GESTION - FISCAL - DESASTRES'!#REF!="Catastrófico"),CONCATENATE("R3C",'GESTION - FISCAL - DESASTRES'!#REF!),"")</f>
        <v>#REF!</v>
      </c>
      <c r="AL8" s="44" t="e">
        <f>IF(AND('GESTION - FISCAL - DESASTRES'!#REF!="Muy Alta",'GESTION - FISCAL - DESASTRES'!#REF!="Catastrófico"),CONCATENATE("R3C",'GESTION - FISCAL - DESASTRES'!#REF!),"")</f>
        <v>#REF!</v>
      </c>
      <c r="AM8" s="45" t="e">
        <f>IF(AND('GESTION - FISCAL - DESASTRES'!#REF!="Muy Alta",'GESTION - FISCAL - DESASTRES'!#REF!="Catastrófico"),CONCATENATE("R3C",'GESTION - FISCAL - DESASTRES'!#REF!),"")</f>
        <v>#REF!</v>
      </c>
      <c r="AN8" s="71"/>
      <c r="AO8" s="320"/>
      <c r="AP8" s="321"/>
      <c r="AQ8" s="321"/>
      <c r="AR8" s="321"/>
      <c r="AS8" s="321"/>
      <c r="AT8" s="322"/>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x14ac:dyDescent="0.25">
      <c r="A9" s="71"/>
      <c r="B9" s="215"/>
      <c r="C9" s="215"/>
      <c r="D9" s="216"/>
      <c r="E9" s="314"/>
      <c r="F9" s="313"/>
      <c r="G9" s="313"/>
      <c r="H9" s="313"/>
      <c r="I9" s="329"/>
      <c r="J9" s="40" t="e">
        <f>IF(AND('GESTION - FISCAL - DESASTRES'!#REF!="Muy Alta",'GESTION - FISCAL - DESASTRES'!#REF!="Leve"),CONCATENATE("R4C",'GESTION - FISCAL - DESASTRES'!#REF!),"")</f>
        <v>#REF!</v>
      </c>
      <c r="K9" s="41" t="e">
        <f>IF(AND('GESTION - FISCAL - DESASTRES'!#REF!="Muy Alta",'GESTION - FISCAL - DESASTRES'!#REF!="Leve"),CONCATENATE("R4C",'GESTION - FISCAL - DESASTRES'!#REF!),"")</f>
        <v>#REF!</v>
      </c>
      <c r="L9" s="41" t="e">
        <f>IF(AND('GESTION - FISCAL - DESASTRES'!#REF!="Muy Alta",'GESTION - FISCAL - DESASTRES'!#REF!="Leve"),CONCATENATE("R4C",'GESTION - FISCAL - DESASTRES'!#REF!),"")</f>
        <v>#REF!</v>
      </c>
      <c r="M9" s="41" t="e">
        <f>IF(AND('GESTION - FISCAL - DESASTRES'!#REF!="Muy Alta",'GESTION - FISCAL - DESASTRES'!#REF!="Leve"),CONCATENATE("R4C",'GESTION - FISCAL - DESASTRES'!#REF!),"")</f>
        <v>#REF!</v>
      </c>
      <c r="N9" s="41" t="e">
        <f>IF(AND('GESTION - FISCAL - DESASTRES'!#REF!="Muy Alta",'GESTION - FISCAL - DESASTRES'!#REF!="Leve"),CONCATENATE("R4C",'GESTION - FISCAL - DESASTRES'!#REF!),"")</f>
        <v>#REF!</v>
      </c>
      <c r="O9" s="42" t="e">
        <f>IF(AND('GESTION - FISCAL - DESASTRES'!#REF!="Muy Alta",'GESTION - FISCAL - DESASTRES'!#REF!="Leve"),CONCATENATE("R4C",'GESTION - FISCAL - DESASTRES'!#REF!),"")</f>
        <v>#REF!</v>
      </c>
      <c r="P9" s="40" t="e">
        <f>IF(AND('GESTION - FISCAL - DESASTRES'!#REF!="Muy Alta",'GESTION - FISCAL - DESASTRES'!#REF!="Menor"),CONCATENATE("R4C",'GESTION - FISCAL - DESASTRES'!#REF!),"")</f>
        <v>#REF!</v>
      </c>
      <c r="Q9" s="41" t="e">
        <f>IF(AND('GESTION - FISCAL - DESASTRES'!#REF!="Muy Alta",'GESTION - FISCAL - DESASTRES'!#REF!="Menor"),CONCATENATE("R4C",'GESTION - FISCAL - DESASTRES'!#REF!),"")</f>
        <v>#REF!</v>
      </c>
      <c r="R9" s="41" t="e">
        <f>IF(AND('GESTION - FISCAL - DESASTRES'!#REF!="Muy Alta",'GESTION - FISCAL - DESASTRES'!#REF!="Menor"),CONCATENATE("R4C",'GESTION - FISCAL - DESASTRES'!#REF!),"")</f>
        <v>#REF!</v>
      </c>
      <c r="S9" s="41" t="e">
        <f>IF(AND('GESTION - FISCAL - DESASTRES'!#REF!="Muy Alta",'GESTION - FISCAL - DESASTRES'!#REF!="Menor"),CONCATENATE("R4C",'GESTION - FISCAL - DESASTRES'!#REF!),"")</f>
        <v>#REF!</v>
      </c>
      <c r="T9" s="41" t="e">
        <f>IF(AND('GESTION - FISCAL - DESASTRES'!#REF!="Muy Alta",'GESTION - FISCAL - DESASTRES'!#REF!="Menor"),CONCATENATE("R4C",'GESTION - FISCAL - DESASTRES'!#REF!),"")</f>
        <v>#REF!</v>
      </c>
      <c r="U9" s="42" t="e">
        <f>IF(AND('GESTION - FISCAL - DESASTRES'!#REF!="Muy Alta",'GESTION - FISCAL - DESASTRES'!#REF!="Menor"),CONCATENATE("R4C",'GESTION - FISCAL - DESASTRES'!#REF!),"")</f>
        <v>#REF!</v>
      </c>
      <c r="V9" s="40" t="e">
        <f>IF(AND('GESTION - FISCAL - DESASTRES'!#REF!="Muy Alta",'GESTION - FISCAL - DESASTRES'!#REF!="Moderado"),CONCATENATE("R4C",'GESTION - FISCAL - DESASTRES'!#REF!),"")</f>
        <v>#REF!</v>
      </c>
      <c r="W9" s="41" t="e">
        <f>IF(AND('GESTION - FISCAL - DESASTRES'!#REF!="Muy Alta",'GESTION - FISCAL - DESASTRES'!#REF!="Moderado"),CONCATENATE("R4C",'GESTION - FISCAL - DESASTRES'!#REF!),"")</f>
        <v>#REF!</v>
      </c>
      <c r="X9" s="41" t="e">
        <f>IF(AND('GESTION - FISCAL - DESASTRES'!#REF!="Muy Alta",'GESTION - FISCAL - DESASTRES'!#REF!="Moderado"),CONCATENATE("R4C",'GESTION - FISCAL - DESASTRES'!#REF!),"")</f>
        <v>#REF!</v>
      </c>
      <c r="Y9" s="41" t="e">
        <f>IF(AND('GESTION - FISCAL - DESASTRES'!#REF!="Muy Alta",'GESTION - FISCAL - DESASTRES'!#REF!="Moderado"),CONCATENATE("R4C",'GESTION - FISCAL - DESASTRES'!#REF!),"")</f>
        <v>#REF!</v>
      </c>
      <c r="Z9" s="41" t="e">
        <f>IF(AND('GESTION - FISCAL - DESASTRES'!#REF!="Muy Alta",'GESTION - FISCAL - DESASTRES'!#REF!="Moderado"),CONCATENATE("R4C",'GESTION - FISCAL - DESASTRES'!#REF!),"")</f>
        <v>#REF!</v>
      </c>
      <c r="AA9" s="42" t="e">
        <f>IF(AND('GESTION - FISCAL - DESASTRES'!#REF!="Muy Alta",'GESTION - FISCAL - DESASTRES'!#REF!="Moderado"),CONCATENATE("R4C",'GESTION - FISCAL - DESASTRES'!#REF!),"")</f>
        <v>#REF!</v>
      </c>
      <c r="AB9" s="40" t="e">
        <f>IF(AND('GESTION - FISCAL - DESASTRES'!#REF!="Muy Alta",'GESTION - FISCAL - DESASTRES'!#REF!="Mayor"),CONCATENATE("R4C",'GESTION - FISCAL - DESASTRES'!#REF!),"")</f>
        <v>#REF!</v>
      </c>
      <c r="AC9" s="41" t="e">
        <f>IF(AND('GESTION - FISCAL - DESASTRES'!#REF!="Muy Alta",'GESTION - FISCAL - DESASTRES'!#REF!="Mayor"),CONCATENATE("R4C",'GESTION - FISCAL - DESASTRES'!#REF!),"")</f>
        <v>#REF!</v>
      </c>
      <c r="AD9" s="41" t="e">
        <f>IF(AND('GESTION - FISCAL - DESASTRES'!#REF!="Muy Alta",'GESTION - FISCAL - DESASTRES'!#REF!="Mayor"),CONCATENATE("R4C",'GESTION - FISCAL - DESASTRES'!#REF!),"")</f>
        <v>#REF!</v>
      </c>
      <c r="AE9" s="41" t="e">
        <f>IF(AND('GESTION - FISCAL - DESASTRES'!#REF!="Muy Alta",'GESTION - FISCAL - DESASTRES'!#REF!="Mayor"),CONCATENATE("R4C",'GESTION - FISCAL - DESASTRES'!#REF!),"")</f>
        <v>#REF!</v>
      </c>
      <c r="AF9" s="41" t="e">
        <f>IF(AND('GESTION - FISCAL - DESASTRES'!#REF!="Muy Alta",'GESTION - FISCAL - DESASTRES'!#REF!="Mayor"),CONCATENATE("R4C",'GESTION - FISCAL - DESASTRES'!#REF!),"")</f>
        <v>#REF!</v>
      </c>
      <c r="AG9" s="42" t="e">
        <f>IF(AND('GESTION - FISCAL - DESASTRES'!#REF!="Muy Alta",'GESTION - FISCAL - DESASTRES'!#REF!="Mayor"),CONCATENATE("R4C",'GESTION - FISCAL - DESASTRES'!#REF!),"")</f>
        <v>#REF!</v>
      </c>
      <c r="AH9" s="43" t="e">
        <f>IF(AND('GESTION - FISCAL - DESASTRES'!#REF!="Muy Alta",'GESTION - FISCAL - DESASTRES'!#REF!="Catastrófico"),CONCATENATE("R4C",'GESTION - FISCAL - DESASTRES'!#REF!),"")</f>
        <v>#REF!</v>
      </c>
      <c r="AI9" s="44" t="e">
        <f>IF(AND('GESTION - FISCAL - DESASTRES'!#REF!="Muy Alta",'GESTION - FISCAL - DESASTRES'!#REF!="Catastrófico"),CONCATENATE("R4C",'GESTION - FISCAL - DESASTRES'!#REF!),"")</f>
        <v>#REF!</v>
      </c>
      <c r="AJ9" s="44" t="e">
        <f>IF(AND('GESTION - FISCAL - DESASTRES'!#REF!="Muy Alta",'GESTION - FISCAL - DESASTRES'!#REF!="Catastrófico"),CONCATENATE("R4C",'GESTION - FISCAL - DESASTRES'!#REF!),"")</f>
        <v>#REF!</v>
      </c>
      <c r="AK9" s="44" t="e">
        <f>IF(AND('GESTION - FISCAL - DESASTRES'!#REF!="Muy Alta",'GESTION - FISCAL - DESASTRES'!#REF!="Catastrófico"),CONCATENATE("R4C",'GESTION - FISCAL - DESASTRES'!#REF!),"")</f>
        <v>#REF!</v>
      </c>
      <c r="AL9" s="44" t="e">
        <f>IF(AND('GESTION - FISCAL - DESASTRES'!#REF!="Muy Alta",'GESTION - FISCAL - DESASTRES'!#REF!="Catastrófico"),CONCATENATE("R4C",'GESTION - FISCAL - DESASTRES'!#REF!),"")</f>
        <v>#REF!</v>
      </c>
      <c r="AM9" s="45" t="e">
        <f>IF(AND('GESTION - FISCAL - DESASTRES'!#REF!="Muy Alta",'GESTION - FISCAL - DESASTRES'!#REF!="Catastrófico"),CONCATENATE("R4C",'GESTION - FISCAL - DESASTRES'!#REF!),"")</f>
        <v>#REF!</v>
      </c>
      <c r="AN9" s="71"/>
      <c r="AO9" s="320"/>
      <c r="AP9" s="321"/>
      <c r="AQ9" s="321"/>
      <c r="AR9" s="321"/>
      <c r="AS9" s="321"/>
      <c r="AT9" s="322"/>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x14ac:dyDescent="0.25">
      <c r="A10" s="71"/>
      <c r="B10" s="215"/>
      <c r="C10" s="215"/>
      <c r="D10" s="216"/>
      <c r="E10" s="314"/>
      <c r="F10" s="313"/>
      <c r="G10" s="313"/>
      <c r="H10" s="313"/>
      <c r="I10" s="329"/>
      <c r="J10" s="40" t="e">
        <f>IF(AND('GESTION - FISCAL - DESASTRES'!#REF!="Muy Alta",'GESTION - FISCAL - DESASTRES'!#REF!="Leve"),CONCATENATE("R5C",'GESTION - FISCAL - DESASTRES'!#REF!),"")</f>
        <v>#REF!</v>
      </c>
      <c r="K10" s="41" t="e">
        <f>IF(AND('GESTION - FISCAL - DESASTRES'!#REF!="Muy Alta",'GESTION - FISCAL - DESASTRES'!#REF!="Leve"),CONCATENATE("R5C",'GESTION - FISCAL - DESASTRES'!#REF!),"")</f>
        <v>#REF!</v>
      </c>
      <c r="L10" s="41" t="e">
        <f>IF(AND('GESTION - FISCAL - DESASTRES'!#REF!="Muy Alta",'GESTION - FISCAL - DESASTRES'!#REF!="Leve"),CONCATENATE("R5C",'GESTION - FISCAL - DESASTRES'!#REF!),"")</f>
        <v>#REF!</v>
      </c>
      <c r="M10" s="41" t="e">
        <f>IF(AND('GESTION - FISCAL - DESASTRES'!#REF!="Muy Alta",'GESTION - FISCAL - DESASTRES'!#REF!="Leve"),CONCATENATE("R5C",'GESTION - FISCAL - DESASTRES'!#REF!),"")</f>
        <v>#REF!</v>
      </c>
      <c r="N10" s="41" t="e">
        <f>IF(AND('GESTION - FISCAL - DESASTRES'!#REF!="Muy Alta",'GESTION - FISCAL - DESASTRES'!#REF!="Leve"),CONCATENATE("R5C",'GESTION - FISCAL - DESASTRES'!#REF!),"")</f>
        <v>#REF!</v>
      </c>
      <c r="O10" s="42" t="e">
        <f>IF(AND('GESTION - FISCAL - DESASTRES'!#REF!="Muy Alta",'GESTION - FISCAL - DESASTRES'!#REF!="Leve"),CONCATENATE("R5C",'GESTION - FISCAL - DESASTRES'!#REF!),"")</f>
        <v>#REF!</v>
      </c>
      <c r="P10" s="40" t="e">
        <f>IF(AND('GESTION - FISCAL - DESASTRES'!#REF!="Muy Alta",'GESTION - FISCAL - DESASTRES'!#REF!="Menor"),CONCATENATE("R5C",'GESTION - FISCAL - DESASTRES'!#REF!),"")</f>
        <v>#REF!</v>
      </c>
      <c r="Q10" s="41" t="e">
        <f>IF(AND('GESTION - FISCAL - DESASTRES'!#REF!="Muy Alta",'GESTION - FISCAL - DESASTRES'!#REF!="Menor"),CONCATENATE("R5C",'GESTION - FISCAL - DESASTRES'!#REF!),"")</f>
        <v>#REF!</v>
      </c>
      <c r="R10" s="41" t="e">
        <f>IF(AND('GESTION - FISCAL - DESASTRES'!#REF!="Muy Alta",'GESTION - FISCAL - DESASTRES'!#REF!="Menor"),CONCATENATE("R5C",'GESTION - FISCAL - DESASTRES'!#REF!),"")</f>
        <v>#REF!</v>
      </c>
      <c r="S10" s="41" t="e">
        <f>IF(AND('GESTION - FISCAL - DESASTRES'!#REF!="Muy Alta",'GESTION - FISCAL - DESASTRES'!#REF!="Menor"),CONCATENATE("R5C",'GESTION - FISCAL - DESASTRES'!#REF!),"")</f>
        <v>#REF!</v>
      </c>
      <c r="T10" s="41" t="e">
        <f>IF(AND('GESTION - FISCAL - DESASTRES'!#REF!="Muy Alta",'GESTION - FISCAL - DESASTRES'!#REF!="Menor"),CONCATENATE("R5C",'GESTION - FISCAL - DESASTRES'!#REF!),"")</f>
        <v>#REF!</v>
      </c>
      <c r="U10" s="42" t="e">
        <f>IF(AND('GESTION - FISCAL - DESASTRES'!#REF!="Muy Alta",'GESTION - FISCAL - DESASTRES'!#REF!="Menor"),CONCATENATE("R5C",'GESTION - FISCAL - DESASTRES'!#REF!),"")</f>
        <v>#REF!</v>
      </c>
      <c r="V10" s="40" t="e">
        <f>IF(AND('GESTION - FISCAL - DESASTRES'!#REF!="Muy Alta",'GESTION - FISCAL - DESASTRES'!#REF!="Moderado"),CONCATENATE("R5C",'GESTION - FISCAL - DESASTRES'!#REF!),"")</f>
        <v>#REF!</v>
      </c>
      <c r="W10" s="41" t="e">
        <f>IF(AND('GESTION - FISCAL - DESASTRES'!#REF!="Muy Alta",'GESTION - FISCAL - DESASTRES'!#REF!="Moderado"),CONCATENATE("R5C",'GESTION - FISCAL - DESASTRES'!#REF!),"")</f>
        <v>#REF!</v>
      </c>
      <c r="X10" s="41" t="e">
        <f>IF(AND('GESTION - FISCAL - DESASTRES'!#REF!="Muy Alta",'GESTION - FISCAL - DESASTRES'!#REF!="Moderado"),CONCATENATE("R5C",'GESTION - FISCAL - DESASTRES'!#REF!),"")</f>
        <v>#REF!</v>
      </c>
      <c r="Y10" s="41" t="e">
        <f>IF(AND('GESTION - FISCAL - DESASTRES'!#REF!="Muy Alta",'GESTION - FISCAL - DESASTRES'!#REF!="Moderado"),CONCATENATE("R5C",'GESTION - FISCAL - DESASTRES'!#REF!),"")</f>
        <v>#REF!</v>
      </c>
      <c r="Z10" s="41" t="e">
        <f>IF(AND('GESTION - FISCAL - DESASTRES'!#REF!="Muy Alta",'GESTION - FISCAL - DESASTRES'!#REF!="Moderado"),CONCATENATE("R5C",'GESTION - FISCAL - DESASTRES'!#REF!),"")</f>
        <v>#REF!</v>
      </c>
      <c r="AA10" s="42" t="e">
        <f>IF(AND('GESTION - FISCAL - DESASTRES'!#REF!="Muy Alta",'GESTION - FISCAL - DESASTRES'!#REF!="Moderado"),CONCATENATE("R5C",'GESTION - FISCAL - DESASTRES'!#REF!),"")</f>
        <v>#REF!</v>
      </c>
      <c r="AB10" s="40" t="e">
        <f>IF(AND('GESTION - FISCAL - DESASTRES'!#REF!="Muy Alta",'GESTION - FISCAL - DESASTRES'!#REF!="Mayor"),CONCATENATE("R5C",'GESTION - FISCAL - DESASTRES'!#REF!),"")</f>
        <v>#REF!</v>
      </c>
      <c r="AC10" s="41" t="e">
        <f>IF(AND('GESTION - FISCAL - DESASTRES'!#REF!="Muy Alta",'GESTION - FISCAL - DESASTRES'!#REF!="Mayor"),CONCATENATE("R5C",'GESTION - FISCAL - DESASTRES'!#REF!),"")</f>
        <v>#REF!</v>
      </c>
      <c r="AD10" s="41" t="e">
        <f>IF(AND('GESTION - FISCAL - DESASTRES'!#REF!="Muy Alta",'GESTION - FISCAL - DESASTRES'!#REF!="Mayor"),CONCATENATE("R5C",'GESTION - FISCAL - DESASTRES'!#REF!),"")</f>
        <v>#REF!</v>
      </c>
      <c r="AE10" s="41" t="e">
        <f>IF(AND('GESTION - FISCAL - DESASTRES'!#REF!="Muy Alta",'GESTION - FISCAL - DESASTRES'!#REF!="Mayor"),CONCATENATE("R5C",'GESTION - FISCAL - DESASTRES'!#REF!),"")</f>
        <v>#REF!</v>
      </c>
      <c r="AF10" s="41" t="e">
        <f>IF(AND('GESTION - FISCAL - DESASTRES'!#REF!="Muy Alta",'GESTION - FISCAL - DESASTRES'!#REF!="Mayor"),CONCATENATE("R5C",'GESTION - FISCAL - DESASTRES'!#REF!),"")</f>
        <v>#REF!</v>
      </c>
      <c r="AG10" s="42" t="e">
        <f>IF(AND('GESTION - FISCAL - DESASTRES'!#REF!="Muy Alta",'GESTION - FISCAL - DESASTRES'!#REF!="Mayor"),CONCATENATE("R5C",'GESTION - FISCAL - DESASTRES'!#REF!),"")</f>
        <v>#REF!</v>
      </c>
      <c r="AH10" s="43" t="e">
        <f>IF(AND('GESTION - FISCAL - DESASTRES'!#REF!="Muy Alta",'GESTION - FISCAL - DESASTRES'!#REF!="Catastrófico"),CONCATENATE("R5C",'GESTION - FISCAL - DESASTRES'!#REF!),"")</f>
        <v>#REF!</v>
      </c>
      <c r="AI10" s="44" t="e">
        <f>IF(AND('GESTION - FISCAL - DESASTRES'!#REF!="Muy Alta",'GESTION - FISCAL - DESASTRES'!#REF!="Catastrófico"),CONCATENATE("R5C",'GESTION - FISCAL - DESASTRES'!#REF!),"")</f>
        <v>#REF!</v>
      </c>
      <c r="AJ10" s="44" t="e">
        <f>IF(AND('GESTION - FISCAL - DESASTRES'!#REF!="Muy Alta",'GESTION - FISCAL - DESASTRES'!#REF!="Catastrófico"),CONCATENATE("R5C",'GESTION - FISCAL - DESASTRES'!#REF!),"")</f>
        <v>#REF!</v>
      </c>
      <c r="AK10" s="44" t="e">
        <f>IF(AND('GESTION - FISCAL - DESASTRES'!#REF!="Muy Alta",'GESTION - FISCAL - DESASTRES'!#REF!="Catastrófico"),CONCATENATE("R5C",'GESTION - FISCAL - DESASTRES'!#REF!),"")</f>
        <v>#REF!</v>
      </c>
      <c r="AL10" s="44" t="e">
        <f>IF(AND('GESTION - FISCAL - DESASTRES'!#REF!="Muy Alta",'GESTION - FISCAL - DESASTRES'!#REF!="Catastrófico"),CONCATENATE("R5C",'GESTION - FISCAL - DESASTRES'!#REF!),"")</f>
        <v>#REF!</v>
      </c>
      <c r="AM10" s="45" t="e">
        <f>IF(AND('GESTION - FISCAL - DESASTRES'!#REF!="Muy Alta",'GESTION - FISCAL - DESASTRES'!#REF!="Catastrófico"),CONCATENATE("R5C",'GESTION - FISCAL - DESASTRES'!#REF!),"")</f>
        <v>#REF!</v>
      </c>
      <c r="AN10" s="71"/>
      <c r="AO10" s="320"/>
      <c r="AP10" s="321"/>
      <c r="AQ10" s="321"/>
      <c r="AR10" s="321"/>
      <c r="AS10" s="321"/>
      <c r="AT10" s="322"/>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x14ac:dyDescent="0.25">
      <c r="A11" s="71"/>
      <c r="B11" s="215"/>
      <c r="C11" s="215"/>
      <c r="D11" s="216"/>
      <c r="E11" s="314"/>
      <c r="F11" s="313"/>
      <c r="G11" s="313"/>
      <c r="H11" s="313"/>
      <c r="I11" s="329"/>
      <c r="J11" s="40" t="e">
        <f>IF(AND('GESTION - FISCAL - DESASTRES'!#REF!="Muy Alta",'GESTION - FISCAL - DESASTRES'!#REF!="Leve"),CONCATENATE("R6C",'GESTION - FISCAL - DESASTRES'!#REF!),"")</f>
        <v>#REF!</v>
      </c>
      <c r="K11" s="41" t="e">
        <f>IF(AND('GESTION - FISCAL - DESASTRES'!#REF!="Muy Alta",'GESTION - FISCAL - DESASTRES'!#REF!="Leve"),CONCATENATE("R6C",'GESTION - FISCAL - DESASTRES'!#REF!),"")</f>
        <v>#REF!</v>
      </c>
      <c r="L11" s="41" t="e">
        <f>IF(AND('GESTION - FISCAL - DESASTRES'!#REF!="Muy Alta",'GESTION - FISCAL - DESASTRES'!#REF!="Leve"),CONCATENATE("R6C",'GESTION - FISCAL - DESASTRES'!#REF!),"")</f>
        <v>#REF!</v>
      </c>
      <c r="M11" s="41" t="e">
        <f>IF(AND('GESTION - FISCAL - DESASTRES'!#REF!="Muy Alta",'GESTION - FISCAL - DESASTRES'!#REF!="Leve"),CONCATENATE("R6C",'GESTION - FISCAL - DESASTRES'!#REF!),"")</f>
        <v>#REF!</v>
      </c>
      <c r="N11" s="41" t="e">
        <f>IF(AND('GESTION - FISCAL - DESASTRES'!#REF!="Muy Alta",'GESTION - FISCAL - DESASTRES'!#REF!="Leve"),CONCATENATE("R6C",'GESTION - FISCAL - DESASTRES'!#REF!),"")</f>
        <v>#REF!</v>
      </c>
      <c r="O11" s="42" t="e">
        <f>IF(AND('GESTION - FISCAL - DESASTRES'!#REF!="Muy Alta",'GESTION - FISCAL - DESASTRES'!#REF!="Leve"),CONCATENATE("R6C",'GESTION - FISCAL - DESASTRES'!#REF!),"")</f>
        <v>#REF!</v>
      </c>
      <c r="P11" s="40" t="e">
        <f>IF(AND('GESTION - FISCAL - DESASTRES'!#REF!="Muy Alta",'GESTION - FISCAL - DESASTRES'!#REF!="Menor"),CONCATENATE("R6C",'GESTION - FISCAL - DESASTRES'!#REF!),"")</f>
        <v>#REF!</v>
      </c>
      <c r="Q11" s="41" t="e">
        <f>IF(AND('GESTION - FISCAL - DESASTRES'!#REF!="Muy Alta",'GESTION - FISCAL - DESASTRES'!#REF!="Menor"),CONCATENATE("R6C",'GESTION - FISCAL - DESASTRES'!#REF!),"")</f>
        <v>#REF!</v>
      </c>
      <c r="R11" s="41" t="e">
        <f>IF(AND('GESTION - FISCAL - DESASTRES'!#REF!="Muy Alta",'GESTION - FISCAL - DESASTRES'!#REF!="Menor"),CONCATENATE("R6C",'GESTION - FISCAL - DESASTRES'!#REF!),"")</f>
        <v>#REF!</v>
      </c>
      <c r="S11" s="41" t="e">
        <f>IF(AND('GESTION - FISCAL - DESASTRES'!#REF!="Muy Alta",'GESTION - FISCAL - DESASTRES'!#REF!="Menor"),CONCATENATE("R6C",'GESTION - FISCAL - DESASTRES'!#REF!),"")</f>
        <v>#REF!</v>
      </c>
      <c r="T11" s="41" t="e">
        <f>IF(AND('GESTION - FISCAL - DESASTRES'!#REF!="Muy Alta",'GESTION - FISCAL - DESASTRES'!#REF!="Menor"),CONCATENATE("R6C",'GESTION - FISCAL - DESASTRES'!#REF!),"")</f>
        <v>#REF!</v>
      </c>
      <c r="U11" s="42" t="e">
        <f>IF(AND('GESTION - FISCAL - DESASTRES'!#REF!="Muy Alta",'GESTION - FISCAL - DESASTRES'!#REF!="Menor"),CONCATENATE("R6C",'GESTION - FISCAL - DESASTRES'!#REF!),"")</f>
        <v>#REF!</v>
      </c>
      <c r="V11" s="40" t="e">
        <f>IF(AND('GESTION - FISCAL - DESASTRES'!#REF!="Muy Alta",'GESTION - FISCAL - DESASTRES'!#REF!="Moderado"),CONCATENATE("R6C",'GESTION - FISCAL - DESASTRES'!#REF!),"")</f>
        <v>#REF!</v>
      </c>
      <c r="W11" s="41" t="e">
        <f>IF(AND('GESTION - FISCAL - DESASTRES'!#REF!="Muy Alta",'GESTION - FISCAL - DESASTRES'!#REF!="Moderado"),CONCATENATE("R6C",'GESTION - FISCAL - DESASTRES'!#REF!),"")</f>
        <v>#REF!</v>
      </c>
      <c r="X11" s="41" t="e">
        <f>IF(AND('GESTION - FISCAL - DESASTRES'!#REF!="Muy Alta",'GESTION - FISCAL - DESASTRES'!#REF!="Moderado"),CONCATENATE("R6C",'GESTION - FISCAL - DESASTRES'!#REF!),"")</f>
        <v>#REF!</v>
      </c>
      <c r="Y11" s="41" t="e">
        <f>IF(AND('GESTION - FISCAL - DESASTRES'!#REF!="Muy Alta",'GESTION - FISCAL - DESASTRES'!#REF!="Moderado"),CONCATENATE("R6C",'GESTION - FISCAL - DESASTRES'!#REF!),"")</f>
        <v>#REF!</v>
      </c>
      <c r="Z11" s="41" t="e">
        <f>IF(AND('GESTION - FISCAL - DESASTRES'!#REF!="Muy Alta",'GESTION - FISCAL - DESASTRES'!#REF!="Moderado"),CONCATENATE("R6C",'GESTION - FISCAL - DESASTRES'!#REF!),"")</f>
        <v>#REF!</v>
      </c>
      <c r="AA11" s="42" t="e">
        <f>IF(AND('GESTION - FISCAL - DESASTRES'!#REF!="Muy Alta",'GESTION - FISCAL - DESASTRES'!#REF!="Moderado"),CONCATENATE("R6C",'GESTION - FISCAL - DESASTRES'!#REF!),"")</f>
        <v>#REF!</v>
      </c>
      <c r="AB11" s="40" t="e">
        <f>IF(AND('GESTION - FISCAL - DESASTRES'!#REF!="Muy Alta",'GESTION - FISCAL - DESASTRES'!#REF!="Mayor"),CONCATENATE("R6C",'GESTION - FISCAL - DESASTRES'!#REF!),"")</f>
        <v>#REF!</v>
      </c>
      <c r="AC11" s="41" t="e">
        <f>IF(AND('GESTION - FISCAL - DESASTRES'!#REF!="Muy Alta",'GESTION - FISCAL - DESASTRES'!#REF!="Mayor"),CONCATENATE("R6C",'GESTION - FISCAL - DESASTRES'!#REF!),"")</f>
        <v>#REF!</v>
      </c>
      <c r="AD11" s="41" t="e">
        <f>IF(AND('GESTION - FISCAL - DESASTRES'!#REF!="Muy Alta",'GESTION - FISCAL - DESASTRES'!#REF!="Mayor"),CONCATENATE("R6C",'GESTION - FISCAL - DESASTRES'!#REF!),"")</f>
        <v>#REF!</v>
      </c>
      <c r="AE11" s="41" t="e">
        <f>IF(AND('GESTION - FISCAL - DESASTRES'!#REF!="Muy Alta",'GESTION - FISCAL - DESASTRES'!#REF!="Mayor"),CONCATENATE("R6C",'GESTION - FISCAL - DESASTRES'!#REF!),"")</f>
        <v>#REF!</v>
      </c>
      <c r="AF11" s="41" t="e">
        <f>IF(AND('GESTION - FISCAL - DESASTRES'!#REF!="Muy Alta",'GESTION - FISCAL - DESASTRES'!#REF!="Mayor"),CONCATENATE("R6C",'GESTION - FISCAL - DESASTRES'!#REF!),"")</f>
        <v>#REF!</v>
      </c>
      <c r="AG11" s="42" t="e">
        <f>IF(AND('GESTION - FISCAL - DESASTRES'!#REF!="Muy Alta",'GESTION - FISCAL - DESASTRES'!#REF!="Mayor"),CONCATENATE("R6C",'GESTION - FISCAL - DESASTRES'!#REF!),"")</f>
        <v>#REF!</v>
      </c>
      <c r="AH11" s="43" t="e">
        <f>IF(AND('GESTION - FISCAL - DESASTRES'!#REF!="Muy Alta",'GESTION - FISCAL - DESASTRES'!#REF!="Catastrófico"),CONCATENATE("R6C",'GESTION - FISCAL - DESASTRES'!#REF!),"")</f>
        <v>#REF!</v>
      </c>
      <c r="AI11" s="44" t="e">
        <f>IF(AND('GESTION - FISCAL - DESASTRES'!#REF!="Muy Alta",'GESTION - FISCAL - DESASTRES'!#REF!="Catastrófico"),CONCATENATE("R6C",'GESTION - FISCAL - DESASTRES'!#REF!),"")</f>
        <v>#REF!</v>
      </c>
      <c r="AJ11" s="44" t="e">
        <f>IF(AND('GESTION - FISCAL - DESASTRES'!#REF!="Muy Alta",'GESTION - FISCAL - DESASTRES'!#REF!="Catastrófico"),CONCATENATE("R6C",'GESTION - FISCAL - DESASTRES'!#REF!),"")</f>
        <v>#REF!</v>
      </c>
      <c r="AK11" s="44" t="e">
        <f>IF(AND('GESTION - FISCAL - DESASTRES'!#REF!="Muy Alta",'GESTION - FISCAL - DESASTRES'!#REF!="Catastrófico"),CONCATENATE("R6C",'GESTION - FISCAL - DESASTRES'!#REF!),"")</f>
        <v>#REF!</v>
      </c>
      <c r="AL11" s="44" t="e">
        <f>IF(AND('GESTION - FISCAL - DESASTRES'!#REF!="Muy Alta",'GESTION - FISCAL - DESASTRES'!#REF!="Catastrófico"),CONCATENATE("R6C",'GESTION - FISCAL - DESASTRES'!#REF!),"")</f>
        <v>#REF!</v>
      </c>
      <c r="AM11" s="45" t="e">
        <f>IF(AND('GESTION - FISCAL - DESASTRES'!#REF!="Muy Alta",'GESTION - FISCAL - DESASTRES'!#REF!="Catastrófico"),CONCATENATE("R6C",'GESTION - FISCAL - DESASTRES'!#REF!),"")</f>
        <v>#REF!</v>
      </c>
      <c r="AN11" s="71"/>
      <c r="AO11" s="320"/>
      <c r="AP11" s="321"/>
      <c r="AQ11" s="321"/>
      <c r="AR11" s="321"/>
      <c r="AS11" s="321"/>
      <c r="AT11" s="322"/>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x14ac:dyDescent="0.25">
      <c r="A12" s="71"/>
      <c r="B12" s="215"/>
      <c r="C12" s="215"/>
      <c r="D12" s="216"/>
      <c r="E12" s="314"/>
      <c r="F12" s="313"/>
      <c r="G12" s="313"/>
      <c r="H12" s="313"/>
      <c r="I12" s="329"/>
      <c r="J12" s="40" t="e">
        <f>IF(AND('GESTION - FISCAL - DESASTRES'!#REF!="Muy Alta",'GESTION - FISCAL - DESASTRES'!#REF!="Leve"),CONCATENATE("R7C",'GESTION - FISCAL - DESASTRES'!#REF!),"")</f>
        <v>#REF!</v>
      </c>
      <c r="K12" s="41" t="e">
        <f>IF(AND('GESTION - FISCAL - DESASTRES'!#REF!="Muy Alta",'GESTION - FISCAL - DESASTRES'!#REF!="Leve"),CONCATENATE("R7C",'GESTION - FISCAL - DESASTRES'!#REF!),"")</f>
        <v>#REF!</v>
      </c>
      <c r="L12" s="41" t="e">
        <f>IF(AND('GESTION - FISCAL - DESASTRES'!#REF!="Muy Alta",'GESTION - FISCAL - DESASTRES'!#REF!="Leve"),CONCATENATE("R7C",'GESTION - FISCAL - DESASTRES'!#REF!),"")</f>
        <v>#REF!</v>
      </c>
      <c r="M12" s="41" t="e">
        <f>IF(AND('GESTION - FISCAL - DESASTRES'!#REF!="Muy Alta",'GESTION - FISCAL - DESASTRES'!#REF!="Leve"),CONCATENATE("R7C",'GESTION - FISCAL - DESASTRES'!#REF!),"")</f>
        <v>#REF!</v>
      </c>
      <c r="N12" s="41" t="e">
        <f>IF(AND('GESTION - FISCAL - DESASTRES'!#REF!="Muy Alta",'GESTION - FISCAL - DESASTRES'!#REF!="Leve"),CONCATENATE("R7C",'GESTION - FISCAL - DESASTRES'!#REF!),"")</f>
        <v>#REF!</v>
      </c>
      <c r="O12" s="42" t="e">
        <f>IF(AND('GESTION - FISCAL - DESASTRES'!#REF!="Muy Alta",'GESTION - FISCAL - DESASTRES'!#REF!="Leve"),CONCATENATE("R7C",'GESTION - FISCAL - DESASTRES'!#REF!),"")</f>
        <v>#REF!</v>
      </c>
      <c r="P12" s="40" t="e">
        <f>IF(AND('GESTION - FISCAL - DESASTRES'!#REF!="Muy Alta",'GESTION - FISCAL - DESASTRES'!#REF!="Menor"),CONCATENATE("R7C",'GESTION - FISCAL - DESASTRES'!#REF!),"")</f>
        <v>#REF!</v>
      </c>
      <c r="Q12" s="41" t="e">
        <f>IF(AND('GESTION - FISCAL - DESASTRES'!#REF!="Muy Alta",'GESTION - FISCAL - DESASTRES'!#REF!="Menor"),CONCATENATE("R7C",'GESTION - FISCAL - DESASTRES'!#REF!),"")</f>
        <v>#REF!</v>
      </c>
      <c r="R12" s="41" t="e">
        <f>IF(AND('GESTION - FISCAL - DESASTRES'!#REF!="Muy Alta",'GESTION - FISCAL - DESASTRES'!#REF!="Menor"),CONCATENATE("R7C",'GESTION - FISCAL - DESASTRES'!#REF!),"")</f>
        <v>#REF!</v>
      </c>
      <c r="S12" s="41" t="e">
        <f>IF(AND('GESTION - FISCAL - DESASTRES'!#REF!="Muy Alta",'GESTION - FISCAL - DESASTRES'!#REF!="Menor"),CONCATENATE("R7C",'GESTION - FISCAL - DESASTRES'!#REF!),"")</f>
        <v>#REF!</v>
      </c>
      <c r="T12" s="41" t="e">
        <f>IF(AND('GESTION - FISCAL - DESASTRES'!#REF!="Muy Alta",'GESTION - FISCAL - DESASTRES'!#REF!="Menor"),CONCATENATE("R7C",'GESTION - FISCAL - DESASTRES'!#REF!),"")</f>
        <v>#REF!</v>
      </c>
      <c r="U12" s="42" t="e">
        <f>IF(AND('GESTION - FISCAL - DESASTRES'!#REF!="Muy Alta",'GESTION - FISCAL - DESASTRES'!#REF!="Menor"),CONCATENATE("R7C",'GESTION - FISCAL - DESASTRES'!#REF!),"")</f>
        <v>#REF!</v>
      </c>
      <c r="V12" s="40" t="e">
        <f>IF(AND('GESTION - FISCAL - DESASTRES'!#REF!="Muy Alta",'GESTION - FISCAL - DESASTRES'!#REF!="Moderado"),CONCATENATE("R7C",'GESTION - FISCAL - DESASTRES'!#REF!),"")</f>
        <v>#REF!</v>
      </c>
      <c r="W12" s="41" t="e">
        <f>IF(AND('GESTION - FISCAL - DESASTRES'!#REF!="Muy Alta",'GESTION - FISCAL - DESASTRES'!#REF!="Moderado"),CONCATENATE("R7C",'GESTION - FISCAL - DESASTRES'!#REF!),"")</f>
        <v>#REF!</v>
      </c>
      <c r="X12" s="41" t="e">
        <f>IF(AND('GESTION - FISCAL - DESASTRES'!#REF!="Muy Alta",'GESTION - FISCAL - DESASTRES'!#REF!="Moderado"),CONCATENATE("R7C",'GESTION - FISCAL - DESASTRES'!#REF!),"")</f>
        <v>#REF!</v>
      </c>
      <c r="Y12" s="41" t="e">
        <f>IF(AND('GESTION - FISCAL - DESASTRES'!#REF!="Muy Alta",'GESTION - FISCAL - DESASTRES'!#REF!="Moderado"),CONCATENATE("R7C",'GESTION - FISCAL - DESASTRES'!#REF!),"")</f>
        <v>#REF!</v>
      </c>
      <c r="Z12" s="41" t="e">
        <f>IF(AND('GESTION - FISCAL - DESASTRES'!#REF!="Muy Alta",'GESTION - FISCAL - DESASTRES'!#REF!="Moderado"),CONCATENATE("R7C",'GESTION - FISCAL - DESASTRES'!#REF!),"")</f>
        <v>#REF!</v>
      </c>
      <c r="AA12" s="42" t="e">
        <f>IF(AND('GESTION - FISCAL - DESASTRES'!#REF!="Muy Alta",'GESTION - FISCAL - DESASTRES'!#REF!="Moderado"),CONCATENATE("R7C",'GESTION - FISCAL - DESASTRES'!#REF!),"")</f>
        <v>#REF!</v>
      </c>
      <c r="AB12" s="40" t="e">
        <f>IF(AND('GESTION - FISCAL - DESASTRES'!#REF!="Muy Alta",'GESTION - FISCAL - DESASTRES'!#REF!="Mayor"),CONCATENATE("R7C",'GESTION - FISCAL - DESASTRES'!#REF!),"")</f>
        <v>#REF!</v>
      </c>
      <c r="AC12" s="41" t="e">
        <f>IF(AND('GESTION - FISCAL - DESASTRES'!#REF!="Muy Alta",'GESTION - FISCAL - DESASTRES'!#REF!="Mayor"),CONCATENATE("R7C",'GESTION - FISCAL - DESASTRES'!#REF!),"")</f>
        <v>#REF!</v>
      </c>
      <c r="AD12" s="41" t="e">
        <f>IF(AND('GESTION - FISCAL - DESASTRES'!#REF!="Muy Alta",'GESTION - FISCAL - DESASTRES'!#REF!="Mayor"),CONCATENATE("R7C",'GESTION - FISCAL - DESASTRES'!#REF!),"")</f>
        <v>#REF!</v>
      </c>
      <c r="AE12" s="41" t="e">
        <f>IF(AND('GESTION - FISCAL - DESASTRES'!#REF!="Muy Alta",'GESTION - FISCAL - DESASTRES'!#REF!="Mayor"),CONCATENATE("R7C",'GESTION - FISCAL - DESASTRES'!#REF!),"")</f>
        <v>#REF!</v>
      </c>
      <c r="AF12" s="41" t="e">
        <f>IF(AND('GESTION - FISCAL - DESASTRES'!#REF!="Muy Alta",'GESTION - FISCAL - DESASTRES'!#REF!="Mayor"),CONCATENATE("R7C",'GESTION - FISCAL - DESASTRES'!#REF!),"")</f>
        <v>#REF!</v>
      </c>
      <c r="AG12" s="42" t="e">
        <f>IF(AND('GESTION - FISCAL - DESASTRES'!#REF!="Muy Alta",'GESTION - FISCAL - DESASTRES'!#REF!="Mayor"),CONCATENATE("R7C",'GESTION - FISCAL - DESASTRES'!#REF!),"")</f>
        <v>#REF!</v>
      </c>
      <c r="AH12" s="43" t="e">
        <f>IF(AND('GESTION - FISCAL - DESASTRES'!#REF!="Muy Alta",'GESTION - FISCAL - DESASTRES'!#REF!="Catastrófico"),CONCATENATE("R7C",'GESTION - FISCAL - DESASTRES'!#REF!),"")</f>
        <v>#REF!</v>
      </c>
      <c r="AI12" s="44" t="e">
        <f>IF(AND('GESTION - FISCAL - DESASTRES'!#REF!="Muy Alta",'GESTION - FISCAL - DESASTRES'!#REF!="Catastrófico"),CONCATENATE("R7C",'GESTION - FISCAL - DESASTRES'!#REF!),"")</f>
        <v>#REF!</v>
      </c>
      <c r="AJ12" s="44" t="e">
        <f>IF(AND('GESTION - FISCAL - DESASTRES'!#REF!="Muy Alta",'GESTION - FISCAL - DESASTRES'!#REF!="Catastrófico"),CONCATENATE("R7C",'GESTION - FISCAL - DESASTRES'!#REF!),"")</f>
        <v>#REF!</v>
      </c>
      <c r="AK12" s="44" t="e">
        <f>IF(AND('GESTION - FISCAL - DESASTRES'!#REF!="Muy Alta",'GESTION - FISCAL - DESASTRES'!#REF!="Catastrófico"),CONCATENATE("R7C",'GESTION - FISCAL - DESASTRES'!#REF!),"")</f>
        <v>#REF!</v>
      </c>
      <c r="AL12" s="44" t="e">
        <f>IF(AND('GESTION - FISCAL - DESASTRES'!#REF!="Muy Alta",'GESTION - FISCAL - DESASTRES'!#REF!="Catastrófico"),CONCATENATE("R7C",'GESTION - FISCAL - DESASTRES'!#REF!),"")</f>
        <v>#REF!</v>
      </c>
      <c r="AM12" s="45" t="e">
        <f>IF(AND('GESTION - FISCAL - DESASTRES'!#REF!="Muy Alta",'GESTION - FISCAL - DESASTRES'!#REF!="Catastrófico"),CONCATENATE("R7C",'GESTION - FISCAL - DESASTRES'!#REF!),"")</f>
        <v>#REF!</v>
      </c>
      <c r="AN12" s="71"/>
      <c r="AO12" s="320"/>
      <c r="AP12" s="321"/>
      <c r="AQ12" s="321"/>
      <c r="AR12" s="321"/>
      <c r="AS12" s="321"/>
      <c r="AT12" s="322"/>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x14ac:dyDescent="0.25">
      <c r="A13" s="71"/>
      <c r="B13" s="215"/>
      <c r="C13" s="215"/>
      <c r="D13" s="216"/>
      <c r="E13" s="314"/>
      <c r="F13" s="313"/>
      <c r="G13" s="313"/>
      <c r="H13" s="313"/>
      <c r="I13" s="329"/>
      <c r="J13" s="40" t="e">
        <f>IF(AND('GESTION - FISCAL - DESASTRES'!#REF!="Muy Alta",'GESTION - FISCAL - DESASTRES'!#REF!="Leve"),CONCATENATE("R8C",'GESTION - FISCAL - DESASTRES'!#REF!),"")</f>
        <v>#REF!</v>
      </c>
      <c r="K13" s="41" t="e">
        <f>IF(AND('GESTION - FISCAL - DESASTRES'!#REF!="Muy Alta",'GESTION - FISCAL - DESASTRES'!#REF!="Leve"),CONCATENATE("R8C",'GESTION - FISCAL - DESASTRES'!#REF!),"")</f>
        <v>#REF!</v>
      </c>
      <c r="L13" s="41" t="e">
        <f>IF(AND('GESTION - FISCAL - DESASTRES'!#REF!="Muy Alta",'GESTION - FISCAL - DESASTRES'!#REF!="Leve"),CONCATENATE("R8C",'GESTION - FISCAL - DESASTRES'!#REF!),"")</f>
        <v>#REF!</v>
      </c>
      <c r="M13" s="41" t="e">
        <f>IF(AND('GESTION - FISCAL - DESASTRES'!#REF!="Muy Alta",'GESTION - FISCAL - DESASTRES'!#REF!="Leve"),CONCATENATE("R8C",'GESTION - FISCAL - DESASTRES'!#REF!),"")</f>
        <v>#REF!</v>
      </c>
      <c r="N13" s="41" t="e">
        <f>IF(AND('GESTION - FISCAL - DESASTRES'!#REF!="Muy Alta",'GESTION - FISCAL - DESASTRES'!#REF!="Leve"),CONCATENATE("R8C",'GESTION - FISCAL - DESASTRES'!#REF!),"")</f>
        <v>#REF!</v>
      </c>
      <c r="O13" s="42" t="e">
        <f>IF(AND('GESTION - FISCAL - DESASTRES'!#REF!="Muy Alta",'GESTION - FISCAL - DESASTRES'!#REF!="Leve"),CONCATENATE("R8C",'GESTION - FISCAL - DESASTRES'!#REF!),"")</f>
        <v>#REF!</v>
      </c>
      <c r="P13" s="40" t="e">
        <f>IF(AND('GESTION - FISCAL - DESASTRES'!#REF!="Muy Alta",'GESTION - FISCAL - DESASTRES'!#REF!="Menor"),CONCATENATE("R8C",'GESTION - FISCAL - DESASTRES'!#REF!),"")</f>
        <v>#REF!</v>
      </c>
      <c r="Q13" s="41" t="e">
        <f>IF(AND('GESTION - FISCAL - DESASTRES'!#REF!="Muy Alta",'GESTION - FISCAL - DESASTRES'!#REF!="Menor"),CONCATENATE("R8C",'GESTION - FISCAL - DESASTRES'!#REF!),"")</f>
        <v>#REF!</v>
      </c>
      <c r="R13" s="41" t="e">
        <f>IF(AND('GESTION - FISCAL - DESASTRES'!#REF!="Muy Alta",'GESTION - FISCAL - DESASTRES'!#REF!="Menor"),CONCATENATE("R8C",'GESTION - FISCAL - DESASTRES'!#REF!),"")</f>
        <v>#REF!</v>
      </c>
      <c r="S13" s="41" t="e">
        <f>IF(AND('GESTION - FISCAL - DESASTRES'!#REF!="Muy Alta",'GESTION - FISCAL - DESASTRES'!#REF!="Menor"),CONCATENATE("R8C",'GESTION - FISCAL - DESASTRES'!#REF!),"")</f>
        <v>#REF!</v>
      </c>
      <c r="T13" s="41" t="e">
        <f>IF(AND('GESTION - FISCAL - DESASTRES'!#REF!="Muy Alta",'GESTION - FISCAL - DESASTRES'!#REF!="Menor"),CONCATENATE("R8C",'GESTION - FISCAL - DESASTRES'!#REF!),"")</f>
        <v>#REF!</v>
      </c>
      <c r="U13" s="42" t="e">
        <f>IF(AND('GESTION - FISCAL - DESASTRES'!#REF!="Muy Alta",'GESTION - FISCAL - DESASTRES'!#REF!="Menor"),CONCATENATE("R8C",'GESTION - FISCAL - DESASTRES'!#REF!),"")</f>
        <v>#REF!</v>
      </c>
      <c r="V13" s="40" t="e">
        <f>IF(AND('GESTION - FISCAL - DESASTRES'!#REF!="Muy Alta",'GESTION - FISCAL - DESASTRES'!#REF!="Moderado"),CONCATENATE("R8C",'GESTION - FISCAL - DESASTRES'!#REF!),"")</f>
        <v>#REF!</v>
      </c>
      <c r="W13" s="41" t="e">
        <f>IF(AND('GESTION - FISCAL - DESASTRES'!#REF!="Muy Alta",'GESTION - FISCAL - DESASTRES'!#REF!="Moderado"),CONCATENATE("R8C",'GESTION - FISCAL - DESASTRES'!#REF!),"")</f>
        <v>#REF!</v>
      </c>
      <c r="X13" s="41" t="e">
        <f>IF(AND('GESTION - FISCAL - DESASTRES'!#REF!="Muy Alta",'GESTION - FISCAL - DESASTRES'!#REF!="Moderado"),CONCATENATE("R8C",'GESTION - FISCAL - DESASTRES'!#REF!),"")</f>
        <v>#REF!</v>
      </c>
      <c r="Y13" s="41" t="e">
        <f>IF(AND('GESTION - FISCAL - DESASTRES'!#REF!="Muy Alta",'GESTION - FISCAL - DESASTRES'!#REF!="Moderado"),CONCATENATE("R8C",'GESTION - FISCAL - DESASTRES'!#REF!),"")</f>
        <v>#REF!</v>
      </c>
      <c r="Z13" s="41" t="e">
        <f>IF(AND('GESTION - FISCAL - DESASTRES'!#REF!="Muy Alta",'GESTION - FISCAL - DESASTRES'!#REF!="Moderado"),CONCATENATE("R8C",'GESTION - FISCAL - DESASTRES'!#REF!),"")</f>
        <v>#REF!</v>
      </c>
      <c r="AA13" s="42" t="e">
        <f>IF(AND('GESTION - FISCAL - DESASTRES'!#REF!="Muy Alta",'GESTION - FISCAL - DESASTRES'!#REF!="Moderado"),CONCATENATE("R8C",'GESTION - FISCAL - DESASTRES'!#REF!),"")</f>
        <v>#REF!</v>
      </c>
      <c r="AB13" s="40" t="e">
        <f>IF(AND('GESTION - FISCAL - DESASTRES'!#REF!="Muy Alta",'GESTION - FISCAL - DESASTRES'!#REF!="Mayor"),CONCATENATE("R8C",'GESTION - FISCAL - DESASTRES'!#REF!),"")</f>
        <v>#REF!</v>
      </c>
      <c r="AC13" s="41" t="e">
        <f>IF(AND('GESTION - FISCAL - DESASTRES'!#REF!="Muy Alta",'GESTION - FISCAL - DESASTRES'!#REF!="Mayor"),CONCATENATE("R8C",'GESTION - FISCAL - DESASTRES'!#REF!),"")</f>
        <v>#REF!</v>
      </c>
      <c r="AD13" s="41" t="e">
        <f>IF(AND('GESTION - FISCAL - DESASTRES'!#REF!="Muy Alta",'GESTION - FISCAL - DESASTRES'!#REF!="Mayor"),CONCATENATE("R8C",'GESTION - FISCAL - DESASTRES'!#REF!),"")</f>
        <v>#REF!</v>
      </c>
      <c r="AE13" s="41" t="e">
        <f>IF(AND('GESTION - FISCAL - DESASTRES'!#REF!="Muy Alta",'GESTION - FISCAL - DESASTRES'!#REF!="Mayor"),CONCATENATE("R8C",'GESTION - FISCAL - DESASTRES'!#REF!),"")</f>
        <v>#REF!</v>
      </c>
      <c r="AF13" s="41" t="e">
        <f>IF(AND('GESTION - FISCAL - DESASTRES'!#REF!="Muy Alta",'GESTION - FISCAL - DESASTRES'!#REF!="Mayor"),CONCATENATE("R8C",'GESTION - FISCAL - DESASTRES'!#REF!),"")</f>
        <v>#REF!</v>
      </c>
      <c r="AG13" s="42" t="e">
        <f>IF(AND('GESTION - FISCAL - DESASTRES'!#REF!="Muy Alta",'GESTION - FISCAL - DESASTRES'!#REF!="Mayor"),CONCATENATE("R8C",'GESTION - FISCAL - DESASTRES'!#REF!),"")</f>
        <v>#REF!</v>
      </c>
      <c r="AH13" s="43" t="e">
        <f>IF(AND('GESTION - FISCAL - DESASTRES'!#REF!="Muy Alta",'GESTION - FISCAL - DESASTRES'!#REF!="Catastrófico"),CONCATENATE("R8C",'GESTION - FISCAL - DESASTRES'!#REF!),"")</f>
        <v>#REF!</v>
      </c>
      <c r="AI13" s="44" t="e">
        <f>IF(AND('GESTION - FISCAL - DESASTRES'!#REF!="Muy Alta",'GESTION - FISCAL - DESASTRES'!#REF!="Catastrófico"),CONCATENATE("R8C",'GESTION - FISCAL - DESASTRES'!#REF!),"")</f>
        <v>#REF!</v>
      </c>
      <c r="AJ13" s="44" t="e">
        <f>IF(AND('GESTION - FISCAL - DESASTRES'!#REF!="Muy Alta",'GESTION - FISCAL - DESASTRES'!#REF!="Catastrófico"),CONCATENATE("R8C",'GESTION - FISCAL - DESASTRES'!#REF!),"")</f>
        <v>#REF!</v>
      </c>
      <c r="AK13" s="44" t="e">
        <f>IF(AND('GESTION - FISCAL - DESASTRES'!#REF!="Muy Alta",'GESTION - FISCAL - DESASTRES'!#REF!="Catastrófico"),CONCATENATE("R8C",'GESTION - FISCAL - DESASTRES'!#REF!),"")</f>
        <v>#REF!</v>
      </c>
      <c r="AL13" s="44" t="e">
        <f>IF(AND('GESTION - FISCAL - DESASTRES'!#REF!="Muy Alta",'GESTION - FISCAL - DESASTRES'!#REF!="Catastrófico"),CONCATENATE("R8C",'GESTION - FISCAL - DESASTRES'!#REF!),"")</f>
        <v>#REF!</v>
      </c>
      <c r="AM13" s="45" t="e">
        <f>IF(AND('GESTION - FISCAL - DESASTRES'!#REF!="Muy Alta",'GESTION - FISCAL - DESASTRES'!#REF!="Catastrófico"),CONCATENATE("R8C",'GESTION - FISCAL - DESASTRES'!#REF!),"")</f>
        <v>#REF!</v>
      </c>
      <c r="AN13" s="71"/>
      <c r="AO13" s="320"/>
      <c r="AP13" s="321"/>
      <c r="AQ13" s="321"/>
      <c r="AR13" s="321"/>
      <c r="AS13" s="321"/>
      <c r="AT13" s="322"/>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x14ac:dyDescent="0.25">
      <c r="A14" s="71"/>
      <c r="B14" s="215"/>
      <c r="C14" s="215"/>
      <c r="D14" s="216"/>
      <c r="E14" s="314"/>
      <c r="F14" s="313"/>
      <c r="G14" s="313"/>
      <c r="H14" s="313"/>
      <c r="I14" s="329"/>
      <c r="J14" s="40" t="e">
        <f>IF(AND('GESTION - FISCAL - DESASTRES'!#REF!="Muy Alta",'GESTION - FISCAL - DESASTRES'!#REF!="Leve"),CONCATENATE("R9C",'GESTION - FISCAL - DESASTRES'!#REF!),"")</f>
        <v>#REF!</v>
      </c>
      <c r="K14" s="41" t="e">
        <f>IF(AND('GESTION - FISCAL - DESASTRES'!#REF!="Muy Alta",'GESTION - FISCAL - DESASTRES'!#REF!="Leve"),CONCATENATE("R9C",'GESTION - FISCAL - DESASTRES'!#REF!),"")</f>
        <v>#REF!</v>
      </c>
      <c r="L14" s="41" t="e">
        <f>IF(AND('GESTION - FISCAL - DESASTRES'!#REF!="Muy Alta",'GESTION - FISCAL - DESASTRES'!#REF!="Leve"),CONCATENATE("R9C",'GESTION - FISCAL - DESASTRES'!#REF!),"")</f>
        <v>#REF!</v>
      </c>
      <c r="M14" s="41" t="e">
        <f>IF(AND('GESTION - FISCAL - DESASTRES'!#REF!="Muy Alta",'GESTION - FISCAL - DESASTRES'!#REF!="Leve"),CONCATENATE("R9C",'GESTION - FISCAL - DESASTRES'!#REF!),"")</f>
        <v>#REF!</v>
      </c>
      <c r="N14" s="41" t="e">
        <f>IF(AND('GESTION - FISCAL - DESASTRES'!#REF!="Muy Alta",'GESTION - FISCAL - DESASTRES'!#REF!="Leve"),CONCATENATE("R9C",'GESTION - FISCAL - DESASTRES'!#REF!),"")</f>
        <v>#REF!</v>
      </c>
      <c r="O14" s="42" t="e">
        <f>IF(AND('GESTION - FISCAL - DESASTRES'!#REF!="Muy Alta",'GESTION - FISCAL - DESASTRES'!#REF!="Leve"),CONCATENATE("R9C",'GESTION - FISCAL - DESASTRES'!#REF!),"")</f>
        <v>#REF!</v>
      </c>
      <c r="P14" s="40" t="e">
        <f>IF(AND('GESTION - FISCAL - DESASTRES'!#REF!="Muy Alta",'GESTION - FISCAL - DESASTRES'!#REF!="Menor"),CONCATENATE("R9C",'GESTION - FISCAL - DESASTRES'!#REF!),"")</f>
        <v>#REF!</v>
      </c>
      <c r="Q14" s="41" t="e">
        <f>IF(AND('GESTION - FISCAL - DESASTRES'!#REF!="Muy Alta",'GESTION - FISCAL - DESASTRES'!#REF!="Menor"),CONCATENATE("R9C",'GESTION - FISCAL - DESASTRES'!#REF!),"")</f>
        <v>#REF!</v>
      </c>
      <c r="R14" s="41" t="e">
        <f>IF(AND('GESTION - FISCAL - DESASTRES'!#REF!="Muy Alta",'GESTION - FISCAL - DESASTRES'!#REF!="Menor"),CONCATENATE("R9C",'GESTION - FISCAL - DESASTRES'!#REF!),"")</f>
        <v>#REF!</v>
      </c>
      <c r="S14" s="41" t="e">
        <f>IF(AND('GESTION - FISCAL - DESASTRES'!#REF!="Muy Alta",'GESTION - FISCAL - DESASTRES'!#REF!="Menor"),CONCATENATE("R9C",'GESTION - FISCAL - DESASTRES'!#REF!),"")</f>
        <v>#REF!</v>
      </c>
      <c r="T14" s="41" t="e">
        <f>IF(AND('GESTION - FISCAL - DESASTRES'!#REF!="Muy Alta",'GESTION - FISCAL - DESASTRES'!#REF!="Menor"),CONCATENATE("R9C",'GESTION - FISCAL - DESASTRES'!#REF!),"")</f>
        <v>#REF!</v>
      </c>
      <c r="U14" s="42" t="e">
        <f>IF(AND('GESTION - FISCAL - DESASTRES'!#REF!="Muy Alta",'GESTION - FISCAL - DESASTRES'!#REF!="Menor"),CONCATENATE("R9C",'GESTION - FISCAL - DESASTRES'!#REF!),"")</f>
        <v>#REF!</v>
      </c>
      <c r="V14" s="40" t="e">
        <f>IF(AND('GESTION - FISCAL - DESASTRES'!#REF!="Muy Alta",'GESTION - FISCAL - DESASTRES'!#REF!="Moderado"),CONCATENATE("R9C",'GESTION - FISCAL - DESASTRES'!#REF!),"")</f>
        <v>#REF!</v>
      </c>
      <c r="W14" s="41" t="e">
        <f>IF(AND('GESTION - FISCAL - DESASTRES'!#REF!="Muy Alta",'GESTION - FISCAL - DESASTRES'!#REF!="Moderado"),CONCATENATE("R9C",'GESTION - FISCAL - DESASTRES'!#REF!),"")</f>
        <v>#REF!</v>
      </c>
      <c r="X14" s="41" t="e">
        <f>IF(AND('GESTION - FISCAL - DESASTRES'!#REF!="Muy Alta",'GESTION - FISCAL - DESASTRES'!#REF!="Moderado"),CONCATENATE("R9C",'GESTION - FISCAL - DESASTRES'!#REF!),"")</f>
        <v>#REF!</v>
      </c>
      <c r="Y14" s="41" t="e">
        <f>IF(AND('GESTION - FISCAL - DESASTRES'!#REF!="Muy Alta",'GESTION - FISCAL - DESASTRES'!#REF!="Moderado"),CONCATENATE("R9C",'GESTION - FISCAL - DESASTRES'!#REF!),"")</f>
        <v>#REF!</v>
      </c>
      <c r="Z14" s="41" t="e">
        <f>IF(AND('GESTION - FISCAL - DESASTRES'!#REF!="Muy Alta",'GESTION - FISCAL - DESASTRES'!#REF!="Moderado"),CONCATENATE("R9C",'GESTION - FISCAL - DESASTRES'!#REF!),"")</f>
        <v>#REF!</v>
      </c>
      <c r="AA14" s="42" t="e">
        <f>IF(AND('GESTION - FISCAL - DESASTRES'!#REF!="Muy Alta",'GESTION - FISCAL - DESASTRES'!#REF!="Moderado"),CONCATENATE("R9C",'GESTION - FISCAL - DESASTRES'!#REF!),"")</f>
        <v>#REF!</v>
      </c>
      <c r="AB14" s="40" t="e">
        <f>IF(AND('GESTION - FISCAL - DESASTRES'!#REF!="Muy Alta",'GESTION - FISCAL - DESASTRES'!#REF!="Mayor"),CONCATENATE("R9C",'GESTION - FISCAL - DESASTRES'!#REF!),"")</f>
        <v>#REF!</v>
      </c>
      <c r="AC14" s="41" t="e">
        <f>IF(AND('GESTION - FISCAL - DESASTRES'!#REF!="Muy Alta",'GESTION - FISCAL - DESASTRES'!#REF!="Mayor"),CONCATENATE("R9C",'GESTION - FISCAL - DESASTRES'!#REF!),"")</f>
        <v>#REF!</v>
      </c>
      <c r="AD14" s="41" t="e">
        <f>IF(AND('GESTION - FISCAL - DESASTRES'!#REF!="Muy Alta",'GESTION - FISCAL - DESASTRES'!#REF!="Mayor"),CONCATENATE("R9C",'GESTION - FISCAL - DESASTRES'!#REF!),"")</f>
        <v>#REF!</v>
      </c>
      <c r="AE14" s="41" t="e">
        <f>IF(AND('GESTION - FISCAL - DESASTRES'!#REF!="Muy Alta",'GESTION - FISCAL - DESASTRES'!#REF!="Mayor"),CONCATENATE("R9C",'GESTION - FISCAL - DESASTRES'!#REF!),"")</f>
        <v>#REF!</v>
      </c>
      <c r="AF14" s="41" t="e">
        <f>IF(AND('GESTION - FISCAL - DESASTRES'!#REF!="Muy Alta",'GESTION - FISCAL - DESASTRES'!#REF!="Mayor"),CONCATENATE("R9C",'GESTION - FISCAL - DESASTRES'!#REF!),"")</f>
        <v>#REF!</v>
      </c>
      <c r="AG14" s="42" t="e">
        <f>IF(AND('GESTION - FISCAL - DESASTRES'!#REF!="Muy Alta",'GESTION - FISCAL - DESASTRES'!#REF!="Mayor"),CONCATENATE("R9C",'GESTION - FISCAL - DESASTRES'!#REF!),"")</f>
        <v>#REF!</v>
      </c>
      <c r="AH14" s="43" t="e">
        <f>IF(AND('GESTION - FISCAL - DESASTRES'!#REF!="Muy Alta",'GESTION - FISCAL - DESASTRES'!#REF!="Catastrófico"),CONCATENATE("R9C",'GESTION - FISCAL - DESASTRES'!#REF!),"")</f>
        <v>#REF!</v>
      </c>
      <c r="AI14" s="44" t="e">
        <f>IF(AND('GESTION - FISCAL - DESASTRES'!#REF!="Muy Alta",'GESTION - FISCAL - DESASTRES'!#REF!="Catastrófico"),CONCATENATE("R9C",'GESTION - FISCAL - DESASTRES'!#REF!),"")</f>
        <v>#REF!</v>
      </c>
      <c r="AJ14" s="44" t="e">
        <f>IF(AND('GESTION - FISCAL - DESASTRES'!#REF!="Muy Alta",'GESTION - FISCAL - DESASTRES'!#REF!="Catastrófico"),CONCATENATE("R9C",'GESTION - FISCAL - DESASTRES'!#REF!),"")</f>
        <v>#REF!</v>
      </c>
      <c r="AK14" s="44" t="e">
        <f>IF(AND('GESTION - FISCAL - DESASTRES'!#REF!="Muy Alta",'GESTION - FISCAL - DESASTRES'!#REF!="Catastrófico"),CONCATENATE("R9C",'GESTION - FISCAL - DESASTRES'!#REF!),"")</f>
        <v>#REF!</v>
      </c>
      <c r="AL14" s="44" t="e">
        <f>IF(AND('GESTION - FISCAL - DESASTRES'!#REF!="Muy Alta",'GESTION - FISCAL - DESASTRES'!#REF!="Catastrófico"),CONCATENATE("R9C",'GESTION - FISCAL - DESASTRES'!#REF!),"")</f>
        <v>#REF!</v>
      </c>
      <c r="AM14" s="45" t="e">
        <f>IF(AND('GESTION - FISCAL - DESASTRES'!#REF!="Muy Alta",'GESTION - FISCAL - DESASTRES'!#REF!="Catastrófico"),CONCATENATE("R9C",'GESTION - FISCAL - DESASTRES'!#REF!),"")</f>
        <v>#REF!</v>
      </c>
      <c r="AN14" s="71"/>
      <c r="AO14" s="320"/>
      <c r="AP14" s="321"/>
      <c r="AQ14" s="321"/>
      <c r="AR14" s="321"/>
      <c r="AS14" s="321"/>
      <c r="AT14" s="322"/>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x14ac:dyDescent="0.3">
      <c r="A15" s="71"/>
      <c r="B15" s="215"/>
      <c r="C15" s="215"/>
      <c r="D15" s="216"/>
      <c r="E15" s="315"/>
      <c r="F15" s="316"/>
      <c r="G15" s="316"/>
      <c r="H15" s="316"/>
      <c r="I15" s="330"/>
      <c r="J15" s="46" t="e">
        <f>IF(AND('GESTION - FISCAL - DESASTRES'!#REF!="Muy Alta",'GESTION - FISCAL - DESASTRES'!#REF!="Leve"),CONCATENATE("R10C",'GESTION - FISCAL - DESASTRES'!#REF!),"")</f>
        <v>#REF!</v>
      </c>
      <c r="K15" s="47" t="e">
        <f>IF(AND('GESTION - FISCAL - DESASTRES'!#REF!="Muy Alta",'GESTION - FISCAL - DESASTRES'!#REF!="Leve"),CONCATENATE("R10C",'GESTION - FISCAL - DESASTRES'!#REF!),"")</f>
        <v>#REF!</v>
      </c>
      <c r="L15" s="47" t="e">
        <f>IF(AND('GESTION - FISCAL - DESASTRES'!#REF!="Muy Alta",'GESTION - FISCAL - DESASTRES'!#REF!="Leve"),CONCATENATE("R10C",'GESTION - FISCAL - DESASTRES'!#REF!),"")</f>
        <v>#REF!</v>
      </c>
      <c r="M15" s="47" t="e">
        <f>IF(AND('GESTION - FISCAL - DESASTRES'!#REF!="Muy Alta",'GESTION - FISCAL - DESASTRES'!#REF!="Leve"),CONCATENATE("R10C",'GESTION - FISCAL - DESASTRES'!#REF!),"")</f>
        <v>#REF!</v>
      </c>
      <c r="N15" s="47" t="e">
        <f>IF(AND('GESTION - FISCAL - DESASTRES'!#REF!="Muy Alta",'GESTION - FISCAL - DESASTRES'!#REF!="Leve"),CONCATENATE("R10C",'GESTION - FISCAL - DESASTRES'!#REF!),"")</f>
        <v>#REF!</v>
      </c>
      <c r="O15" s="48" t="e">
        <f>IF(AND('GESTION - FISCAL - DESASTRES'!#REF!="Muy Alta",'GESTION - FISCAL - DESASTRES'!#REF!="Leve"),CONCATENATE("R10C",'GESTION - FISCAL - DESASTRES'!#REF!),"")</f>
        <v>#REF!</v>
      </c>
      <c r="P15" s="40" t="e">
        <f>IF(AND('GESTION - FISCAL - DESASTRES'!#REF!="Muy Alta",'GESTION - FISCAL - DESASTRES'!#REF!="Menor"),CONCATENATE("R10C",'GESTION - FISCAL - DESASTRES'!#REF!),"")</f>
        <v>#REF!</v>
      </c>
      <c r="Q15" s="41" t="e">
        <f>IF(AND('GESTION - FISCAL - DESASTRES'!#REF!="Muy Alta",'GESTION - FISCAL - DESASTRES'!#REF!="Menor"),CONCATENATE("R10C",'GESTION - FISCAL - DESASTRES'!#REF!),"")</f>
        <v>#REF!</v>
      </c>
      <c r="R15" s="41" t="e">
        <f>IF(AND('GESTION - FISCAL - DESASTRES'!#REF!="Muy Alta",'GESTION - FISCAL - DESASTRES'!#REF!="Menor"),CONCATENATE("R10C",'GESTION - FISCAL - DESASTRES'!#REF!),"")</f>
        <v>#REF!</v>
      </c>
      <c r="S15" s="41" t="e">
        <f>IF(AND('GESTION - FISCAL - DESASTRES'!#REF!="Muy Alta",'GESTION - FISCAL - DESASTRES'!#REF!="Menor"),CONCATENATE("R10C",'GESTION - FISCAL - DESASTRES'!#REF!),"")</f>
        <v>#REF!</v>
      </c>
      <c r="T15" s="41" t="e">
        <f>IF(AND('GESTION - FISCAL - DESASTRES'!#REF!="Muy Alta",'GESTION - FISCAL - DESASTRES'!#REF!="Menor"),CONCATENATE("R10C",'GESTION - FISCAL - DESASTRES'!#REF!),"")</f>
        <v>#REF!</v>
      </c>
      <c r="U15" s="42" t="e">
        <f>IF(AND('GESTION - FISCAL - DESASTRES'!#REF!="Muy Alta",'GESTION - FISCAL - DESASTRES'!#REF!="Menor"),CONCATENATE("R10C",'GESTION - FISCAL - DESASTRES'!#REF!),"")</f>
        <v>#REF!</v>
      </c>
      <c r="V15" s="46" t="e">
        <f>IF(AND('GESTION - FISCAL - DESASTRES'!#REF!="Muy Alta",'GESTION - FISCAL - DESASTRES'!#REF!="Moderado"),CONCATENATE("R10C",'GESTION - FISCAL - DESASTRES'!#REF!),"")</f>
        <v>#REF!</v>
      </c>
      <c r="W15" s="47" t="e">
        <f>IF(AND('GESTION - FISCAL - DESASTRES'!#REF!="Muy Alta",'GESTION - FISCAL - DESASTRES'!#REF!="Moderado"),CONCATENATE("R10C",'GESTION - FISCAL - DESASTRES'!#REF!),"")</f>
        <v>#REF!</v>
      </c>
      <c r="X15" s="47" t="e">
        <f>IF(AND('GESTION - FISCAL - DESASTRES'!#REF!="Muy Alta",'GESTION - FISCAL - DESASTRES'!#REF!="Moderado"),CONCATENATE("R10C",'GESTION - FISCAL - DESASTRES'!#REF!),"")</f>
        <v>#REF!</v>
      </c>
      <c r="Y15" s="47" t="e">
        <f>IF(AND('GESTION - FISCAL - DESASTRES'!#REF!="Muy Alta",'GESTION - FISCAL - DESASTRES'!#REF!="Moderado"),CONCATENATE("R10C",'GESTION - FISCAL - DESASTRES'!#REF!),"")</f>
        <v>#REF!</v>
      </c>
      <c r="Z15" s="47" t="e">
        <f>IF(AND('GESTION - FISCAL - DESASTRES'!#REF!="Muy Alta",'GESTION - FISCAL - DESASTRES'!#REF!="Moderado"),CONCATENATE("R10C",'GESTION - FISCAL - DESASTRES'!#REF!),"")</f>
        <v>#REF!</v>
      </c>
      <c r="AA15" s="48" t="e">
        <f>IF(AND('GESTION - FISCAL - DESASTRES'!#REF!="Muy Alta",'GESTION - FISCAL - DESASTRES'!#REF!="Moderado"),CONCATENATE("R10C",'GESTION - FISCAL - DESASTRES'!#REF!),"")</f>
        <v>#REF!</v>
      </c>
      <c r="AB15" s="40" t="e">
        <f>IF(AND('GESTION - FISCAL - DESASTRES'!#REF!="Muy Alta",'GESTION - FISCAL - DESASTRES'!#REF!="Mayor"),CONCATENATE("R10C",'GESTION - FISCAL - DESASTRES'!#REF!),"")</f>
        <v>#REF!</v>
      </c>
      <c r="AC15" s="41" t="e">
        <f>IF(AND('GESTION - FISCAL - DESASTRES'!#REF!="Muy Alta",'GESTION - FISCAL - DESASTRES'!#REF!="Mayor"),CONCATENATE("R10C",'GESTION - FISCAL - DESASTRES'!#REF!),"")</f>
        <v>#REF!</v>
      </c>
      <c r="AD15" s="41" t="e">
        <f>IF(AND('GESTION - FISCAL - DESASTRES'!#REF!="Muy Alta",'GESTION - FISCAL - DESASTRES'!#REF!="Mayor"),CONCATENATE("R10C",'GESTION - FISCAL - DESASTRES'!#REF!),"")</f>
        <v>#REF!</v>
      </c>
      <c r="AE15" s="41" t="e">
        <f>IF(AND('GESTION - FISCAL - DESASTRES'!#REF!="Muy Alta",'GESTION - FISCAL - DESASTRES'!#REF!="Mayor"),CONCATENATE("R10C",'GESTION - FISCAL - DESASTRES'!#REF!),"")</f>
        <v>#REF!</v>
      </c>
      <c r="AF15" s="41" t="e">
        <f>IF(AND('GESTION - FISCAL - DESASTRES'!#REF!="Muy Alta",'GESTION - FISCAL - DESASTRES'!#REF!="Mayor"),CONCATENATE("R10C",'GESTION - FISCAL - DESASTRES'!#REF!),"")</f>
        <v>#REF!</v>
      </c>
      <c r="AG15" s="42" t="e">
        <f>IF(AND('GESTION - FISCAL - DESASTRES'!#REF!="Muy Alta",'GESTION - FISCAL - DESASTRES'!#REF!="Mayor"),CONCATENATE("R10C",'GESTION - FISCAL - DESASTRES'!#REF!),"")</f>
        <v>#REF!</v>
      </c>
      <c r="AH15" s="49" t="e">
        <f>IF(AND('GESTION - FISCAL - DESASTRES'!#REF!="Muy Alta",'GESTION - FISCAL - DESASTRES'!#REF!="Catastrófico"),CONCATENATE("R10C",'GESTION - FISCAL - DESASTRES'!#REF!),"")</f>
        <v>#REF!</v>
      </c>
      <c r="AI15" s="50" t="e">
        <f>IF(AND('GESTION - FISCAL - DESASTRES'!#REF!="Muy Alta",'GESTION - FISCAL - DESASTRES'!#REF!="Catastrófico"),CONCATENATE("R10C",'GESTION - FISCAL - DESASTRES'!#REF!),"")</f>
        <v>#REF!</v>
      </c>
      <c r="AJ15" s="50" t="e">
        <f>IF(AND('GESTION - FISCAL - DESASTRES'!#REF!="Muy Alta",'GESTION - FISCAL - DESASTRES'!#REF!="Catastrófico"),CONCATENATE("R10C",'GESTION - FISCAL - DESASTRES'!#REF!),"")</f>
        <v>#REF!</v>
      </c>
      <c r="AK15" s="50" t="e">
        <f>IF(AND('GESTION - FISCAL - DESASTRES'!#REF!="Muy Alta",'GESTION - FISCAL - DESASTRES'!#REF!="Catastrófico"),CONCATENATE("R10C",'GESTION - FISCAL - DESASTRES'!#REF!),"")</f>
        <v>#REF!</v>
      </c>
      <c r="AL15" s="50" t="e">
        <f>IF(AND('GESTION - FISCAL - DESASTRES'!#REF!="Muy Alta",'GESTION - FISCAL - DESASTRES'!#REF!="Catastrófico"),CONCATENATE("R10C",'GESTION - FISCAL - DESASTRES'!#REF!),"")</f>
        <v>#REF!</v>
      </c>
      <c r="AM15" s="51" t="e">
        <f>IF(AND('GESTION - FISCAL - DESASTRES'!#REF!="Muy Alta",'GESTION - FISCAL - DESASTRES'!#REF!="Catastrófico"),CONCATENATE("R10C",'GESTION - FISCAL - DESASTRES'!#REF!),"")</f>
        <v>#REF!</v>
      </c>
      <c r="AN15" s="71"/>
      <c r="AO15" s="323"/>
      <c r="AP15" s="324"/>
      <c r="AQ15" s="324"/>
      <c r="AR15" s="324"/>
      <c r="AS15" s="324"/>
      <c r="AT15" s="325"/>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x14ac:dyDescent="0.25">
      <c r="A16" s="71"/>
      <c r="B16" s="215"/>
      <c r="C16" s="215"/>
      <c r="D16" s="216"/>
      <c r="E16" s="310" t="s">
        <v>109</v>
      </c>
      <c r="F16" s="311"/>
      <c r="G16" s="311"/>
      <c r="H16" s="311"/>
      <c r="I16" s="311"/>
      <c r="J16" s="52" t="e">
        <f>IF(AND('GESTION - FISCAL - DESASTRES'!#REF!="Alta",'GESTION - FISCAL - DESASTRES'!#REF!="Leve"),CONCATENATE("R1C",'GESTION - FISCAL - DESASTRES'!#REF!),"")</f>
        <v>#REF!</v>
      </c>
      <c r="K16" s="53" t="e">
        <f>IF(AND('GESTION - FISCAL - DESASTRES'!#REF!="Alta",'GESTION - FISCAL - DESASTRES'!#REF!="Leve"),CONCATENATE("R1C",'GESTION - FISCAL - DESASTRES'!#REF!),"")</f>
        <v>#REF!</v>
      </c>
      <c r="L16" s="53" t="e">
        <f>IF(AND('GESTION - FISCAL - DESASTRES'!#REF!="Alta",'GESTION - FISCAL - DESASTRES'!#REF!="Leve"),CONCATENATE("R1C",'GESTION - FISCAL - DESASTRES'!#REF!),"")</f>
        <v>#REF!</v>
      </c>
      <c r="M16" s="53" t="e">
        <f>IF(AND('GESTION - FISCAL - DESASTRES'!#REF!="Alta",'GESTION - FISCAL - DESASTRES'!#REF!="Leve"),CONCATENATE("R1C",'GESTION - FISCAL - DESASTRES'!#REF!),"")</f>
        <v>#REF!</v>
      </c>
      <c r="N16" s="53" t="e">
        <f>IF(AND('GESTION - FISCAL - DESASTRES'!#REF!="Alta",'GESTION - FISCAL - DESASTRES'!#REF!="Leve"),CONCATENATE("R1C",'GESTION - FISCAL - DESASTRES'!#REF!),"")</f>
        <v>#REF!</v>
      </c>
      <c r="O16" s="54" t="e">
        <f>IF(AND('GESTION - FISCAL - DESASTRES'!#REF!="Alta",'GESTION - FISCAL - DESASTRES'!#REF!="Leve"),CONCATENATE("R1C",'GESTION - FISCAL - DESASTRES'!#REF!),"")</f>
        <v>#REF!</v>
      </c>
      <c r="P16" s="52" t="e">
        <f>IF(AND('GESTION - FISCAL - DESASTRES'!#REF!="Alta",'GESTION - FISCAL - DESASTRES'!#REF!="Menor"),CONCATENATE("R1C",'GESTION - FISCAL - DESASTRES'!#REF!),"")</f>
        <v>#REF!</v>
      </c>
      <c r="Q16" s="53" t="e">
        <f>IF(AND('GESTION - FISCAL - DESASTRES'!#REF!="Alta",'GESTION - FISCAL - DESASTRES'!#REF!="Menor"),CONCATENATE("R1C",'GESTION - FISCAL - DESASTRES'!#REF!),"")</f>
        <v>#REF!</v>
      </c>
      <c r="R16" s="53" t="e">
        <f>IF(AND('GESTION - FISCAL - DESASTRES'!#REF!="Alta",'GESTION - FISCAL - DESASTRES'!#REF!="Menor"),CONCATENATE("R1C",'GESTION - FISCAL - DESASTRES'!#REF!),"")</f>
        <v>#REF!</v>
      </c>
      <c r="S16" s="53" t="e">
        <f>IF(AND('GESTION - FISCAL - DESASTRES'!#REF!="Alta",'GESTION - FISCAL - DESASTRES'!#REF!="Menor"),CONCATENATE("R1C",'GESTION - FISCAL - DESASTRES'!#REF!),"")</f>
        <v>#REF!</v>
      </c>
      <c r="T16" s="53" t="e">
        <f>IF(AND('GESTION - FISCAL - DESASTRES'!#REF!="Alta",'GESTION - FISCAL - DESASTRES'!#REF!="Menor"),CONCATENATE("R1C",'GESTION - FISCAL - DESASTRES'!#REF!),"")</f>
        <v>#REF!</v>
      </c>
      <c r="U16" s="54" t="e">
        <f>IF(AND('GESTION - FISCAL - DESASTRES'!#REF!="Alta",'GESTION - FISCAL - DESASTRES'!#REF!="Menor"),CONCATENATE("R1C",'GESTION - FISCAL - DESASTRES'!#REF!),"")</f>
        <v>#REF!</v>
      </c>
      <c r="V16" s="34" t="e">
        <f>IF(AND('GESTION - FISCAL - DESASTRES'!#REF!="Alta",'GESTION - FISCAL - DESASTRES'!#REF!="Moderado"),CONCATENATE("R1C",'GESTION - FISCAL - DESASTRES'!#REF!),"")</f>
        <v>#REF!</v>
      </c>
      <c r="W16" s="35" t="e">
        <f>IF(AND('GESTION - FISCAL - DESASTRES'!#REF!="Alta",'GESTION - FISCAL - DESASTRES'!#REF!="Moderado"),CONCATENATE("R1C",'GESTION - FISCAL - DESASTRES'!#REF!),"")</f>
        <v>#REF!</v>
      </c>
      <c r="X16" s="35" t="e">
        <f>IF(AND('GESTION - FISCAL - DESASTRES'!#REF!="Alta",'GESTION - FISCAL - DESASTRES'!#REF!="Moderado"),CONCATENATE("R1C",'GESTION - FISCAL - DESASTRES'!#REF!),"")</f>
        <v>#REF!</v>
      </c>
      <c r="Y16" s="35" t="e">
        <f>IF(AND('GESTION - FISCAL - DESASTRES'!#REF!="Alta",'GESTION - FISCAL - DESASTRES'!#REF!="Moderado"),CONCATENATE("R1C",'GESTION - FISCAL - DESASTRES'!#REF!),"")</f>
        <v>#REF!</v>
      </c>
      <c r="Z16" s="35" t="e">
        <f>IF(AND('GESTION - FISCAL - DESASTRES'!#REF!="Alta",'GESTION - FISCAL - DESASTRES'!#REF!="Moderado"),CONCATENATE("R1C",'GESTION - FISCAL - DESASTRES'!#REF!),"")</f>
        <v>#REF!</v>
      </c>
      <c r="AA16" s="36" t="e">
        <f>IF(AND('GESTION - FISCAL - DESASTRES'!#REF!="Alta",'GESTION - FISCAL - DESASTRES'!#REF!="Moderado"),CONCATENATE("R1C",'GESTION - FISCAL - DESASTRES'!#REF!),"")</f>
        <v>#REF!</v>
      </c>
      <c r="AB16" s="34" t="e">
        <f>IF(AND('GESTION - FISCAL - DESASTRES'!#REF!="Alta",'GESTION - FISCAL - DESASTRES'!#REF!="Mayor"),CONCATENATE("R1C",'GESTION - FISCAL - DESASTRES'!#REF!),"")</f>
        <v>#REF!</v>
      </c>
      <c r="AC16" s="35" t="e">
        <f>IF(AND('GESTION - FISCAL - DESASTRES'!#REF!="Alta",'GESTION - FISCAL - DESASTRES'!#REF!="Mayor"),CONCATENATE("R1C",'GESTION - FISCAL - DESASTRES'!#REF!),"")</f>
        <v>#REF!</v>
      </c>
      <c r="AD16" s="35" t="e">
        <f>IF(AND('GESTION - FISCAL - DESASTRES'!#REF!="Alta",'GESTION - FISCAL - DESASTRES'!#REF!="Mayor"),CONCATENATE("R1C",'GESTION - FISCAL - DESASTRES'!#REF!),"")</f>
        <v>#REF!</v>
      </c>
      <c r="AE16" s="35" t="e">
        <f>IF(AND('GESTION - FISCAL - DESASTRES'!#REF!="Alta",'GESTION - FISCAL - DESASTRES'!#REF!="Mayor"),CONCATENATE("R1C",'GESTION - FISCAL - DESASTRES'!#REF!),"")</f>
        <v>#REF!</v>
      </c>
      <c r="AF16" s="35" t="e">
        <f>IF(AND('GESTION - FISCAL - DESASTRES'!#REF!="Alta",'GESTION - FISCAL - DESASTRES'!#REF!="Mayor"),CONCATENATE("R1C",'GESTION - FISCAL - DESASTRES'!#REF!),"")</f>
        <v>#REF!</v>
      </c>
      <c r="AG16" s="36" t="e">
        <f>IF(AND('GESTION - FISCAL - DESASTRES'!#REF!="Alta",'GESTION - FISCAL - DESASTRES'!#REF!="Mayor"),CONCATENATE("R1C",'GESTION - FISCAL - DESASTRES'!#REF!),"")</f>
        <v>#REF!</v>
      </c>
      <c r="AH16" s="37" t="e">
        <f>IF(AND('GESTION - FISCAL - DESASTRES'!#REF!="Alta",'GESTION - FISCAL - DESASTRES'!#REF!="Catastrófico"),CONCATENATE("R1C",'GESTION - FISCAL - DESASTRES'!#REF!),"")</f>
        <v>#REF!</v>
      </c>
      <c r="AI16" s="38" t="e">
        <f>IF(AND('GESTION - FISCAL - DESASTRES'!#REF!="Alta",'GESTION - FISCAL - DESASTRES'!#REF!="Catastrófico"),CONCATENATE("R1C",'GESTION - FISCAL - DESASTRES'!#REF!),"")</f>
        <v>#REF!</v>
      </c>
      <c r="AJ16" s="38" t="e">
        <f>IF(AND('GESTION - FISCAL - DESASTRES'!#REF!="Alta",'GESTION - FISCAL - DESASTRES'!#REF!="Catastrófico"),CONCATENATE("R1C",'GESTION - FISCAL - DESASTRES'!#REF!),"")</f>
        <v>#REF!</v>
      </c>
      <c r="AK16" s="38" t="e">
        <f>IF(AND('GESTION - FISCAL - DESASTRES'!#REF!="Alta",'GESTION - FISCAL - DESASTRES'!#REF!="Catastrófico"),CONCATENATE("R1C",'GESTION - FISCAL - DESASTRES'!#REF!),"")</f>
        <v>#REF!</v>
      </c>
      <c r="AL16" s="38" t="e">
        <f>IF(AND('GESTION - FISCAL - DESASTRES'!#REF!="Alta",'GESTION - FISCAL - DESASTRES'!#REF!="Catastrófico"),CONCATENATE("R1C",'GESTION - FISCAL - DESASTRES'!#REF!),"")</f>
        <v>#REF!</v>
      </c>
      <c r="AM16" s="39" t="e">
        <f>IF(AND('GESTION - FISCAL - DESASTRES'!#REF!="Alta",'GESTION - FISCAL - DESASTRES'!#REF!="Catastrófico"),CONCATENATE("R1C",'GESTION - FISCAL - DESASTRES'!#REF!),"")</f>
        <v>#REF!</v>
      </c>
      <c r="AN16" s="71"/>
      <c r="AO16" s="301" t="s">
        <v>74</v>
      </c>
      <c r="AP16" s="302"/>
      <c r="AQ16" s="302"/>
      <c r="AR16" s="302"/>
      <c r="AS16" s="302"/>
      <c r="AT16" s="303"/>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x14ac:dyDescent="0.25">
      <c r="A17" s="71"/>
      <c r="B17" s="215"/>
      <c r="C17" s="215"/>
      <c r="D17" s="216"/>
      <c r="E17" s="312"/>
      <c r="F17" s="313"/>
      <c r="G17" s="313"/>
      <c r="H17" s="313"/>
      <c r="I17" s="313"/>
      <c r="J17" s="55" t="e">
        <f>IF(AND('GESTION - FISCAL - DESASTRES'!#REF!="Alta",'GESTION - FISCAL - DESASTRES'!#REF!="Leve"),CONCATENATE("R2C",'GESTION - FISCAL - DESASTRES'!#REF!),"")</f>
        <v>#REF!</v>
      </c>
      <c r="K17" s="56" t="e">
        <f>IF(AND('GESTION - FISCAL - DESASTRES'!#REF!="Alta",'GESTION - FISCAL - DESASTRES'!#REF!="Leve"),CONCATENATE("R2C",'GESTION - FISCAL - DESASTRES'!#REF!),"")</f>
        <v>#REF!</v>
      </c>
      <c r="L17" s="56" t="e">
        <f>IF(AND('GESTION - FISCAL - DESASTRES'!#REF!="Alta",'GESTION - FISCAL - DESASTRES'!#REF!="Leve"),CONCATENATE("R2C",'GESTION - FISCAL - DESASTRES'!#REF!),"")</f>
        <v>#REF!</v>
      </c>
      <c r="M17" s="56" t="e">
        <f>IF(AND('GESTION - FISCAL - DESASTRES'!#REF!="Alta",'GESTION - FISCAL - DESASTRES'!#REF!="Leve"),CONCATENATE("R2C",'GESTION - FISCAL - DESASTRES'!#REF!),"")</f>
        <v>#REF!</v>
      </c>
      <c r="N17" s="56" t="e">
        <f>IF(AND('GESTION - FISCAL - DESASTRES'!#REF!="Alta",'GESTION - FISCAL - DESASTRES'!#REF!="Leve"),CONCATENATE("R2C",'GESTION - FISCAL - DESASTRES'!#REF!),"")</f>
        <v>#REF!</v>
      </c>
      <c r="O17" s="57" t="e">
        <f>IF(AND('GESTION - FISCAL - DESASTRES'!#REF!="Alta",'GESTION - FISCAL - DESASTRES'!#REF!="Leve"),CONCATENATE("R2C",'GESTION - FISCAL - DESASTRES'!#REF!),"")</f>
        <v>#REF!</v>
      </c>
      <c r="P17" s="55" t="e">
        <f>IF(AND('GESTION - FISCAL - DESASTRES'!#REF!="Alta",'GESTION - FISCAL - DESASTRES'!#REF!="Menor"),CONCATENATE("R2C",'GESTION - FISCAL - DESASTRES'!#REF!),"")</f>
        <v>#REF!</v>
      </c>
      <c r="Q17" s="56" t="e">
        <f>IF(AND('GESTION - FISCAL - DESASTRES'!#REF!="Alta",'GESTION - FISCAL - DESASTRES'!#REF!="Menor"),CONCATENATE("R2C",'GESTION - FISCAL - DESASTRES'!#REF!),"")</f>
        <v>#REF!</v>
      </c>
      <c r="R17" s="56" t="e">
        <f>IF(AND('GESTION - FISCAL - DESASTRES'!#REF!="Alta",'GESTION - FISCAL - DESASTRES'!#REF!="Menor"),CONCATENATE("R2C",'GESTION - FISCAL - DESASTRES'!#REF!),"")</f>
        <v>#REF!</v>
      </c>
      <c r="S17" s="56" t="e">
        <f>IF(AND('GESTION - FISCAL - DESASTRES'!#REF!="Alta",'GESTION - FISCAL - DESASTRES'!#REF!="Menor"),CONCATENATE("R2C",'GESTION - FISCAL - DESASTRES'!#REF!),"")</f>
        <v>#REF!</v>
      </c>
      <c r="T17" s="56" t="e">
        <f>IF(AND('GESTION - FISCAL - DESASTRES'!#REF!="Alta",'GESTION - FISCAL - DESASTRES'!#REF!="Menor"),CONCATENATE("R2C",'GESTION - FISCAL - DESASTRES'!#REF!),"")</f>
        <v>#REF!</v>
      </c>
      <c r="U17" s="57" t="e">
        <f>IF(AND('GESTION - FISCAL - DESASTRES'!#REF!="Alta",'GESTION - FISCAL - DESASTRES'!#REF!="Menor"),CONCATENATE("R2C",'GESTION - FISCAL - DESASTRES'!#REF!),"")</f>
        <v>#REF!</v>
      </c>
      <c r="V17" s="40" t="e">
        <f>IF(AND('GESTION - FISCAL - DESASTRES'!#REF!="Alta",'GESTION - FISCAL - DESASTRES'!#REF!="Moderado"),CONCATENATE("R2C",'GESTION - FISCAL - DESASTRES'!#REF!),"")</f>
        <v>#REF!</v>
      </c>
      <c r="W17" s="41" t="e">
        <f>IF(AND('GESTION - FISCAL - DESASTRES'!#REF!="Alta",'GESTION - FISCAL - DESASTRES'!#REF!="Moderado"),CONCATENATE("R2C",'GESTION - FISCAL - DESASTRES'!#REF!),"")</f>
        <v>#REF!</v>
      </c>
      <c r="X17" s="41" t="e">
        <f>IF(AND('GESTION - FISCAL - DESASTRES'!#REF!="Alta",'GESTION - FISCAL - DESASTRES'!#REF!="Moderado"),CONCATENATE("R2C",'GESTION - FISCAL - DESASTRES'!#REF!),"")</f>
        <v>#REF!</v>
      </c>
      <c r="Y17" s="41" t="e">
        <f>IF(AND('GESTION - FISCAL - DESASTRES'!#REF!="Alta",'GESTION - FISCAL - DESASTRES'!#REF!="Moderado"),CONCATENATE("R2C",'GESTION - FISCAL - DESASTRES'!#REF!),"")</f>
        <v>#REF!</v>
      </c>
      <c r="Z17" s="41" t="e">
        <f>IF(AND('GESTION - FISCAL - DESASTRES'!#REF!="Alta",'GESTION - FISCAL - DESASTRES'!#REF!="Moderado"),CONCATENATE("R2C",'GESTION - FISCAL - DESASTRES'!#REF!),"")</f>
        <v>#REF!</v>
      </c>
      <c r="AA17" s="42" t="e">
        <f>IF(AND('GESTION - FISCAL - DESASTRES'!#REF!="Alta",'GESTION - FISCAL - DESASTRES'!#REF!="Moderado"),CONCATENATE("R2C",'GESTION - FISCAL - DESASTRES'!#REF!),"")</f>
        <v>#REF!</v>
      </c>
      <c r="AB17" s="40" t="e">
        <f>IF(AND('GESTION - FISCAL - DESASTRES'!#REF!="Alta",'GESTION - FISCAL - DESASTRES'!#REF!="Mayor"),CONCATENATE("R2C",'GESTION - FISCAL - DESASTRES'!#REF!),"")</f>
        <v>#REF!</v>
      </c>
      <c r="AC17" s="41" t="e">
        <f>IF(AND('GESTION - FISCAL - DESASTRES'!#REF!="Alta",'GESTION - FISCAL - DESASTRES'!#REF!="Mayor"),CONCATENATE("R2C",'GESTION - FISCAL - DESASTRES'!#REF!),"")</f>
        <v>#REF!</v>
      </c>
      <c r="AD17" s="41" t="e">
        <f>IF(AND('GESTION - FISCAL - DESASTRES'!#REF!="Alta",'GESTION - FISCAL - DESASTRES'!#REF!="Mayor"),CONCATENATE("R2C",'GESTION - FISCAL - DESASTRES'!#REF!),"")</f>
        <v>#REF!</v>
      </c>
      <c r="AE17" s="41" t="e">
        <f>IF(AND('GESTION - FISCAL - DESASTRES'!#REF!="Alta",'GESTION - FISCAL - DESASTRES'!#REF!="Mayor"),CONCATENATE("R2C",'GESTION - FISCAL - DESASTRES'!#REF!),"")</f>
        <v>#REF!</v>
      </c>
      <c r="AF17" s="41" t="e">
        <f>IF(AND('GESTION - FISCAL - DESASTRES'!#REF!="Alta",'GESTION - FISCAL - DESASTRES'!#REF!="Mayor"),CONCATENATE("R2C",'GESTION - FISCAL - DESASTRES'!#REF!),"")</f>
        <v>#REF!</v>
      </c>
      <c r="AG17" s="42" t="e">
        <f>IF(AND('GESTION - FISCAL - DESASTRES'!#REF!="Alta",'GESTION - FISCAL - DESASTRES'!#REF!="Mayor"),CONCATENATE("R2C",'GESTION - FISCAL - DESASTRES'!#REF!),"")</f>
        <v>#REF!</v>
      </c>
      <c r="AH17" s="43" t="e">
        <f>IF(AND('GESTION - FISCAL - DESASTRES'!#REF!="Alta",'GESTION - FISCAL - DESASTRES'!#REF!="Catastrófico"),CONCATENATE("R2C",'GESTION - FISCAL - DESASTRES'!#REF!),"")</f>
        <v>#REF!</v>
      </c>
      <c r="AI17" s="44" t="e">
        <f>IF(AND('GESTION - FISCAL - DESASTRES'!#REF!="Alta",'GESTION - FISCAL - DESASTRES'!#REF!="Catastrófico"),CONCATENATE("R2C",'GESTION - FISCAL - DESASTRES'!#REF!),"")</f>
        <v>#REF!</v>
      </c>
      <c r="AJ17" s="44" t="e">
        <f>IF(AND('GESTION - FISCAL - DESASTRES'!#REF!="Alta",'GESTION - FISCAL - DESASTRES'!#REF!="Catastrófico"),CONCATENATE("R2C",'GESTION - FISCAL - DESASTRES'!#REF!),"")</f>
        <v>#REF!</v>
      </c>
      <c r="AK17" s="44" t="e">
        <f>IF(AND('GESTION - FISCAL - DESASTRES'!#REF!="Alta",'GESTION - FISCAL - DESASTRES'!#REF!="Catastrófico"),CONCATENATE("R2C",'GESTION - FISCAL - DESASTRES'!#REF!),"")</f>
        <v>#REF!</v>
      </c>
      <c r="AL17" s="44" t="e">
        <f>IF(AND('GESTION - FISCAL - DESASTRES'!#REF!="Alta",'GESTION - FISCAL - DESASTRES'!#REF!="Catastrófico"),CONCATENATE("R2C",'GESTION - FISCAL - DESASTRES'!#REF!),"")</f>
        <v>#REF!</v>
      </c>
      <c r="AM17" s="45" t="e">
        <f>IF(AND('GESTION - FISCAL - DESASTRES'!#REF!="Alta",'GESTION - FISCAL - DESASTRES'!#REF!="Catastrófico"),CONCATENATE("R2C",'GESTION - FISCAL - DESASTRES'!#REF!),"")</f>
        <v>#REF!</v>
      </c>
      <c r="AN17" s="71"/>
      <c r="AO17" s="304"/>
      <c r="AP17" s="305"/>
      <c r="AQ17" s="305"/>
      <c r="AR17" s="305"/>
      <c r="AS17" s="305"/>
      <c r="AT17" s="306"/>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x14ac:dyDescent="0.25">
      <c r="A18" s="71"/>
      <c r="B18" s="215"/>
      <c r="C18" s="215"/>
      <c r="D18" s="216"/>
      <c r="E18" s="314"/>
      <c r="F18" s="313"/>
      <c r="G18" s="313"/>
      <c r="H18" s="313"/>
      <c r="I18" s="313"/>
      <c r="J18" s="55" t="e">
        <f>IF(AND('GESTION - FISCAL - DESASTRES'!#REF!="Alta",'GESTION - FISCAL - DESASTRES'!#REF!="Leve"),CONCATENATE("R3C",'GESTION - FISCAL - DESASTRES'!#REF!),"")</f>
        <v>#REF!</v>
      </c>
      <c r="K18" s="56" t="e">
        <f>IF(AND('GESTION - FISCAL - DESASTRES'!#REF!="Alta",'GESTION - FISCAL - DESASTRES'!#REF!="Leve"),CONCATENATE("R3C",'GESTION - FISCAL - DESASTRES'!#REF!),"")</f>
        <v>#REF!</v>
      </c>
      <c r="L18" s="56" t="e">
        <f>IF(AND('GESTION - FISCAL - DESASTRES'!#REF!="Alta",'GESTION - FISCAL - DESASTRES'!#REF!="Leve"),CONCATENATE("R3C",'GESTION - FISCAL - DESASTRES'!#REF!),"")</f>
        <v>#REF!</v>
      </c>
      <c r="M18" s="56" t="e">
        <f>IF(AND('GESTION - FISCAL - DESASTRES'!#REF!="Alta",'GESTION - FISCAL - DESASTRES'!#REF!="Leve"),CONCATENATE("R3C",'GESTION - FISCAL - DESASTRES'!#REF!),"")</f>
        <v>#REF!</v>
      </c>
      <c r="N18" s="56" t="e">
        <f>IF(AND('GESTION - FISCAL - DESASTRES'!#REF!="Alta",'GESTION - FISCAL - DESASTRES'!#REF!="Leve"),CONCATENATE("R3C",'GESTION - FISCAL - DESASTRES'!#REF!),"")</f>
        <v>#REF!</v>
      </c>
      <c r="O18" s="57" t="e">
        <f>IF(AND('GESTION - FISCAL - DESASTRES'!#REF!="Alta",'GESTION - FISCAL - DESASTRES'!#REF!="Leve"),CONCATENATE("R3C",'GESTION - FISCAL - DESASTRES'!#REF!),"")</f>
        <v>#REF!</v>
      </c>
      <c r="P18" s="55" t="e">
        <f>IF(AND('GESTION - FISCAL - DESASTRES'!#REF!="Alta",'GESTION - FISCAL - DESASTRES'!#REF!="Menor"),CONCATENATE("R3C",'GESTION - FISCAL - DESASTRES'!#REF!),"")</f>
        <v>#REF!</v>
      </c>
      <c r="Q18" s="56" t="e">
        <f>IF(AND('GESTION - FISCAL - DESASTRES'!#REF!="Alta",'GESTION - FISCAL - DESASTRES'!#REF!="Menor"),CONCATENATE("R3C",'GESTION - FISCAL - DESASTRES'!#REF!),"")</f>
        <v>#REF!</v>
      </c>
      <c r="R18" s="56" t="e">
        <f>IF(AND('GESTION - FISCAL - DESASTRES'!#REF!="Alta",'GESTION - FISCAL - DESASTRES'!#REF!="Menor"),CONCATENATE("R3C",'GESTION - FISCAL - DESASTRES'!#REF!),"")</f>
        <v>#REF!</v>
      </c>
      <c r="S18" s="56" t="e">
        <f>IF(AND('GESTION - FISCAL - DESASTRES'!#REF!="Alta",'GESTION - FISCAL - DESASTRES'!#REF!="Menor"),CONCATENATE("R3C",'GESTION - FISCAL - DESASTRES'!#REF!),"")</f>
        <v>#REF!</v>
      </c>
      <c r="T18" s="56" t="e">
        <f>IF(AND('GESTION - FISCAL - DESASTRES'!#REF!="Alta",'GESTION - FISCAL - DESASTRES'!#REF!="Menor"),CONCATENATE("R3C",'GESTION - FISCAL - DESASTRES'!#REF!),"")</f>
        <v>#REF!</v>
      </c>
      <c r="U18" s="57" t="e">
        <f>IF(AND('GESTION - FISCAL - DESASTRES'!#REF!="Alta",'GESTION - FISCAL - DESASTRES'!#REF!="Menor"),CONCATENATE("R3C",'GESTION - FISCAL - DESASTRES'!#REF!),"")</f>
        <v>#REF!</v>
      </c>
      <c r="V18" s="40" t="e">
        <f>IF(AND('GESTION - FISCAL - DESASTRES'!#REF!="Alta",'GESTION - FISCAL - DESASTRES'!#REF!="Moderado"),CONCATENATE("R3C",'GESTION - FISCAL - DESASTRES'!#REF!),"")</f>
        <v>#REF!</v>
      </c>
      <c r="W18" s="41" t="e">
        <f>IF(AND('GESTION - FISCAL - DESASTRES'!#REF!="Alta",'GESTION - FISCAL - DESASTRES'!#REF!="Moderado"),CONCATENATE("R3C",'GESTION - FISCAL - DESASTRES'!#REF!),"")</f>
        <v>#REF!</v>
      </c>
      <c r="X18" s="41" t="e">
        <f>IF(AND('GESTION - FISCAL - DESASTRES'!#REF!="Alta",'GESTION - FISCAL - DESASTRES'!#REF!="Moderado"),CONCATENATE("R3C",'GESTION - FISCAL - DESASTRES'!#REF!),"")</f>
        <v>#REF!</v>
      </c>
      <c r="Y18" s="41" t="e">
        <f>IF(AND('GESTION - FISCAL - DESASTRES'!#REF!="Alta",'GESTION - FISCAL - DESASTRES'!#REF!="Moderado"),CONCATENATE("R3C",'GESTION - FISCAL - DESASTRES'!#REF!),"")</f>
        <v>#REF!</v>
      </c>
      <c r="Z18" s="41" t="e">
        <f>IF(AND('GESTION - FISCAL - DESASTRES'!#REF!="Alta",'GESTION - FISCAL - DESASTRES'!#REF!="Moderado"),CONCATENATE("R3C",'GESTION - FISCAL - DESASTRES'!#REF!),"")</f>
        <v>#REF!</v>
      </c>
      <c r="AA18" s="42" t="e">
        <f>IF(AND('GESTION - FISCAL - DESASTRES'!#REF!="Alta",'GESTION - FISCAL - DESASTRES'!#REF!="Moderado"),CONCATENATE("R3C",'GESTION - FISCAL - DESASTRES'!#REF!),"")</f>
        <v>#REF!</v>
      </c>
      <c r="AB18" s="40" t="e">
        <f>IF(AND('GESTION - FISCAL - DESASTRES'!#REF!="Alta",'GESTION - FISCAL - DESASTRES'!#REF!="Mayor"),CONCATENATE("R3C",'GESTION - FISCAL - DESASTRES'!#REF!),"")</f>
        <v>#REF!</v>
      </c>
      <c r="AC18" s="41" t="e">
        <f>IF(AND('GESTION - FISCAL - DESASTRES'!#REF!="Alta",'GESTION - FISCAL - DESASTRES'!#REF!="Mayor"),CONCATENATE("R3C",'GESTION - FISCAL - DESASTRES'!#REF!),"")</f>
        <v>#REF!</v>
      </c>
      <c r="AD18" s="41" t="e">
        <f>IF(AND('GESTION - FISCAL - DESASTRES'!#REF!="Alta",'GESTION - FISCAL - DESASTRES'!#REF!="Mayor"),CONCATENATE("R3C",'GESTION - FISCAL - DESASTRES'!#REF!),"")</f>
        <v>#REF!</v>
      </c>
      <c r="AE18" s="41" t="e">
        <f>IF(AND('GESTION - FISCAL - DESASTRES'!#REF!="Alta",'GESTION - FISCAL - DESASTRES'!#REF!="Mayor"),CONCATENATE("R3C",'GESTION - FISCAL - DESASTRES'!#REF!),"")</f>
        <v>#REF!</v>
      </c>
      <c r="AF18" s="41" t="e">
        <f>IF(AND('GESTION - FISCAL - DESASTRES'!#REF!="Alta",'GESTION - FISCAL - DESASTRES'!#REF!="Mayor"),CONCATENATE("R3C",'GESTION - FISCAL - DESASTRES'!#REF!),"")</f>
        <v>#REF!</v>
      </c>
      <c r="AG18" s="42" t="e">
        <f>IF(AND('GESTION - FISCAL - DESASTRES'!#REF!="Alta",'GESTION - FISCAL - DESASTRES'!#REF!="Mayor"),CONCATENATE("R3C",'GESTION - FISCAL - DESASTRES'!#REF!),"")</f>
        <v>#REF!</v>
      </c>
      <c r="AH18" s="43" t="e">
        <f>IF(AND('GESTION - FISCAL - DESASTRES'!#REF!="Alta",'GESTION - FISCAL - DESASTRES'!#REF!="Catastrófico"),CONCATENATE("R3C",'GESTION - FISCAL - DESASTRES'!#REF!),"")</f>
        <v>#REF!</v>
      </c>
      <c r="AI18" s="44" t="e">
        <f>IF(AND('GESTION - FISCAL - DESASTRES'!#REF!="Alta",'GESTION - FISCAL - DESASTRES'!#REF!="Catastrófico"),CONCATENATE("R3C",'GESTION - FISCAL - DESASTRES'!#REF!),"")</f>
        <v>#REF!</v>
      </c>
      <c r="AJ18" s="44" t="e">
        <f>IF(AND('GESTION - FISCAL - DESASTRES'!#REF!="Alta",'GESTION - FISCAL - DESASTRES'!#REF!="Catastrófico"),CONCATENATE("R3C",'GESTION - FISCAL - DESASTRES'!#REF!),"")</f>
        <v>#REF!</v>
      </c>
      <c r="AK18" s="44" t="e">
        <f>IF(AND('GESTION - FISCAL - DESASTRES'!#REF!="Alta",'GESTION - FISCAL - DESASTRES'!#REF!="Catastrófico"),CONCATENATE("R3C",'GESTION - FISCAL - DESASTRES'!#REF!),"")</f>
        <v>#REF!</v>
      </c>
      <c r="AL18" s="44" t="e">
        <f>IF(AND('GESTION - FISCAL - DESASTRES'!#REF!="Alta",'GESTION - FISCAL - DESASTRES'!#REF!="Catastrófico"),CONCATENATE("R3C",'GESTION - FISCAL - DESASTRES'!#REF!),"")</f>
        <v>#REF!</v>
      </c>
      <c r="AM18" s="45" t="e">
        <f>IF(AND('GESTION - FISCAL - DESASTRES'!#REF!="Alta",'GESTION - FISCAL - DESASTRES'!#REF!="Catastrófico"),CONCATENATE("R3C",'GESTION - FISCAL - DESASTRES'!#REF!),"")</f>
        <v>#REF!</v>
      </c>
      <c r="AN18" s="71"/>
      <c r="AO18" s="304"/>
      <c r="AP18" s="305"/>
      <c r="AQ18" s="305"/>
      <c r="AR18" s="305"/>
      <c r="AS18" s="305"/>
      <c r="AT18" s="306"/>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x14ac:dyDescent="0.25">
      <c r="A19" s="71"/>
      <c r="B19" s="215"/>
      <c r="C19" s="215"/>
      <c r="D19" s="216"/>
      <c r="E19" s="314"/>
      <c r="F19" s="313"/>
      <c r="G19" s="313"/>
      <c r="H19" s="313"/>
      <c r="I19" s="313"/>
      <c r="J19" s="55" t="e">
        <f>IF(AND('GESTION - FISCAL - DESASTRES'!#REF!="Alta",'GESTION - FISCAL - DESASTRES'!#REF!="Leve"),CONCATENATE("R4C",'GESTION - FISCAL - DESASTRES'!#REF!),"")</f>
        <v>#REF!</v>
      </c>
      <c r="K19" s="56" t="e">
        <f>IF(AND('GESTION - FISCAL - DESASTRES'!#REF!="Alta",'GESTION - FISCAL - DESASTRES'!#REF!="Leve"),CONCATENATE("R4C",'GESTION - FISCAL - DESASTRES'!#REF!),"")</f>
        <v>#REF!</v>
      </c>
      <c r="L19" s="56" t="e">
        <f>IF(AND('GESTION - FISCAL - DESASTRES'!#REF!="Alta",'GESTION - FISCAL - DESASTRES'!#REF!="Leve"),CONCATENATE("R4C",'GESTION - FISCAL - DESASTRES'!#REF!),"")</f>
        <v>#REF!</v>
      </c>
      <c r="M19" s="56" t="e">
        <f>IF(AND('GESTION - FISCAL - DESASTRES'!#REF!="Alta",'GESTION - FISCAL - DESASTRES'!#REF!="Leve"),CONCATENATE("R4C",'GESTION - FISCAL - DESASTRES'!#REF!),"")</f>
        <v>#REF!</v>
      </c>
      <c r="N19" s="56" t="e">
        <f>IF(AND('GESTION - FISCAL - DESASTRES'!#REF!="Alta",'GESTION - FISCAL - DESASTRES'!#REF!="Leve"),CONCATENATE("R4C",'GESTION - FISCAL - DESASTRES'!#REF!),"")</f>
        <v>#REF!</v>
      </c>
      <c r="O19" s="57" t="e">
        <f>IF(AND('GESTION - FISCAL - DESASTRES'!#REF!="Alta",'GESTION - FISCAL - DESASTRES'!#REF!="Leve"),CONCATENATE("R4C",'GESTION - FISCAL - DESASTRES'!#REF!),"")</f>
        <v>#REF!</v>
      </c>
      <c r="P19" s="55" t="e">
        <f>IF(AND('GESTION - FISCAL - DESASTRES'!#REF!="Alta",'GESTION - FISCAL - DESASTRES'!#REF!="Menor"),CONCATENATE("R4C",'GESTION - FISCAL - DESASTRES'!#REF!),"")</f>
        <v>#REF!</v>
      </c>
      <c r="Q19" s="56" t="e">
        <f>IF(AND('GESTION - FISCAL - DESASTRES'!#REF!="Alta",'GESTION - FISCAL - DESASTRES'!#REF!="Menor"),CONCATENATE("R4C",'GESTION - FISCAL - DESASTRES'!#REF!),"")</f>
        <v>#REF!</v>
      </c>
      <c r="R19" s="56" t="e">
        <f>IF(AND('GESTION - FISCAL - DESASTRES'!#REF!="Alta",'GESTION - FISCAL - DESASTRES'!#REF!="Menor"),CONCATENATE("R4C",'GESTION - FISCAL - DESASTRES'!#REF!),"")</f>
        <v>#REF!</v>
      </c>
      <c r="S19" s="56" t="e">
        <f>IF(AND('GESTION - FISCAL - DESASTRES'!#REF!="Alta",'GESTION - FISCAL - DESASTRES'!#REF!="Menor"),CONCATENATE("R4C",'GESTION - FISCAL - DESASTRES'!#REF!),"")</f>
        <v>#REF!</v>
      </c>
      <c r="T19" s="56" t="e">
        <f>IF(AND('GESTION - FISCAL - DESASTRES'!#REF!="Alta",'GESTION - FISCAL - DESASTRES'!#REF!="Menor"),CONCATENATE("R4C",'GESTION - FISCAL - DESASTRES'!#REF!),"")</f>
        <v>#REF!</v>
      </c>
      <c r="U19" s="57" t="e">
        <f>IF(AND('GESTION - FISCAL - DESASTRES'!#REF!="Alta",'GESTION - FISCAL - DESASTRES'!#REF!="Menor"),CONCATENATE("R4C",'GESTION - FISCAL - DESASTRES'!#REF!),"")</f>
        <v>#REF!</v>
      </c>
      <c r="V19" s="40" t="e">
        <f>IF(AND('GESTION - FISCAL - DESASTRES'!#REF!="Alta",'GESTION - FISCAL - DESASTRES'!#REF!="Moderado"),CONCATENATE("R4C",'GESTION - FISCAL - DESASTRES'!#REF!),"")</f>
        <v>#REF!</v>
      </c>
      <c r="W19" s="41" t="e">
        <f>IF(AND('GESTION - FISCAL - DESASTRES'!#REF!="Alta",'GESTION - FISCAL - DESASTRES'!#REF!="Moderado"),CONCATENATE("R4C",'GESTION - FISCAL - DESASTRES'!#REF!),"")</f>
        <v>#REF!</v>
      </c>
      <c r="X19" s="41" t="e">
        <f>IF(AND('GESTION - FISCAL - DESASTRES'!#REF!="Alta",'GESTION - FISCAL - DESASTRES'!#REF!="Moderado"),CONCATENATE("R4C",'GESTION - FISCAL - DESASTRES'!#REF!),"")</f>
        <v>#REF!</v>
      </c>
      <c r="Y19" s="41" t="e">
        <f>IF(AND('GESTION - FISCAL - DESASTRES'!#REF!="Alta",'GESTION - FISCAL - DESASTRES'!#REF!="Moderado"),CONCATENATE("R4C",'GESTION - FISCAL - DESASTRES'!#REF!),"")</f>
        <v>#REF!</v>
      </c>
      <c r="Z19" s="41" t="e">
        <f>IF(AND('GESTION - FISCAL - DESASTRES'!#REF!="Alta",'GESTION - FISCAL - DESASTRES'!#REF!="Moderado"),CONCATENATE("R4C",'GESTION - FISCAL - DESASTRES'!#REF!),"")</f>
        <v>#REF!</v>
      </c>
      <c r="AA19" s="42" t="e">
        <f>IF(AND('GESTION - FISCAL - DESASTRES'!#REF!="Alta",'GESTION - FISCAL - DESASTRES'!#REF!="Moderado"),CONCATENATE("R4C",'GESTION - FISCAL - DESASTRES'!#REF!),"")</f>
        <v>#REF!</v>
      </c>
      <c r="AB19" s="40" t="e">
        <f>IF(AND('GESTION - FISCAL - DESASTRES'!#REF!="Alta",'GESTION - FISCAL - DESASTRES'!#REF!="Mayor"),CONCATENATE("R4C",'GESTION - FISCAL - DESASTRES'!#REF!),"")</f>
        <v>#REF!</v>
      </c>
      <c r="AC19" s="41" t="e">
        <f>IF(AND('GESTION - FISCAL - DESASTRES'!#REF!="Alta",'GESTION - FISCAL - DESASTRES'!#REF!="Mayor"),CONCATENATE("R4C",'GESTION - FISCAL - DESASTRES'!#REF!),"")</f>
        <v>#REF!</v>
      </c>
      <c r="AD19" s="41" t="e">
        <f>IF(AND('GESTION - FISCAL - DESASTRES'!#REF!="Alta",'GESTION - FISCAL - DESASTRES'!#REF!="Mayor"),CONCATENATE("R4C",'GESTION - FISCAL - DESASTRES'!#REF!),"")</f>
        <v>#REF!</v>
      </c>
      <c r="AE19" s="41" t="e">
        <f>IF(AND('GESTION - FISCAL - DESASTRES'!#REF!="Alta",'GESTION - FISCAL - DESASTRES'!#REF!="Mayor"),CONCATENATE("R4C",'GESTION - FISCAL - DESASTRES'!#REF!),"")</f>
        <v>#REF!</v>
      </c>
      <c r="AF19" s="41" t="e">
        <f>IF(AND('GESTION - FISCAL - DESASTRES'!#REF!="Alta",'GESTION - FISCAL - DESASTRES'!#REF!="Mayor"),CONCATENATE("R4C",'GESTION - FISCAL - DESASTRES'!#REF!),"")</f>
        <v>#REF!</v>
      </c>
      <c r="AG19" s="42" t="e">
        <f>IF(AND('GESTION - FISCAL - DESASTRES'!#REF!="Alta",'GESTION - FISCAL - DESASTRES'!#REF!="Mayor"),CONCATENATE("R4C",'GESTION - FISCAL - DESASTRES'!#REF!),"")</f>
        <v>#REF!</v>
      </c>
      <c r="AH19" s="43" t="e">
        <f>IF(AND('GESTION - FISCAL - DESASTRES'!#REF!="Alta",'GESTION - FISCAL - DESASTRES'!#REF!="Catastrófico"),CONCATENATE("R4C",'GESTION - FISCAL - DESASTRES'!#REF!),"")</f>
        <v>#REF!</v>
      </c>
      <c r="AI19" s="44" t="e">
        <f>IF(AND('GESTION - FISCAL - DESASTRES'!#REF!="Alta",'GESTION - FISCAL - DESASTRES'!#REF!="Catastrófico"),CONCATENATE("R4C",'GESTION - FISCAL - DESASTRES'!#REF!),"")</f>
        <v>#REF!</v>
      </c>
      <c r="AJ19" s="44" t="e">
        <f>IF(AND('GESTION - FISCAL - DESASTRES'!#REF!="Alta",'GESTION - FISCAL - DESASTRES'!#REF!="Catastrófico"),CONCATENATE("R4C",'GESTION - FISCAL - DESASTRES'!#REF!),"")</f>
        <v>#REF!</v>
      </c>
      <c r="AK19" s="44" t="e">
        <f>IF(AND('GESTION - FISCAL - DESASTRES'!#REF!="Alta",'GESTION - FISCAL - DESASTRES'!#REF!="Catastrófico"),CONCATENATE("R4C",'GESTION - FISCAL - DESASTRES'!#REF!),"")</f>
        <v>#REF!</v>
      </c>
      <c r="AL19" s="44" t="e">
        <f>IF(AND('GESTION - FISCAL - DESASTRES'!#REF!="Alta",'GESTION - FISCAL - DESASTRES'!#REF!="Catastrófico"),CONCATENATE("R4C",'GESTION - FISCAL - DESASTRES'!#REF!),"")</f>
        <v>#REF!</v>
      </c>
      <c r="AM19" s="45" t="e">
        <f>IF(AND('GESTION - FISCAL - DESASTRES'!#REF!="Alta",'GESTION - FISCAL - DESASTRES'!#REF!="Catastrófico"),CONCATENATE("R4C",'GESTION - FISCAL - DESASTRES'!#REF!),"")</f>
        <v>#REF!</v>
      </c>
      <c r="AN19" s="71"/>
      <c r="AO19" s="304"/>
      <c r="AP19" s="305"/>
      <c r="AQ19" s="305"/>
      <c r="AR19" s="305"/>
      <c r="AS19" s="305"/>
      <c r="AT19" s="306"/>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x14ac:dyDescent="0.25">
      <c r="A20" s="71"/>
      <c r="B20" s="215"/>
      <c r="C20" s="215"/>
      <c r="D20" s="216"/>
      <c r="E20" s="314"/>
      <c r="F20" s="313"/>
      <c r="G20" s="313"/>
      <c r="H20" s="313"/>
      <c r="I20" s="313"/>
      <c r="J20" s="55" t="e">
        <f>IF(AND('GESTION - FISCAL - DESASTRES'!#REF!="Alta",'GESTION - FISCAL - DESASTRES'!#REF!="Leve"),CONCATENATE("R5C",'GESTION - FISCAL - DESASTRES'!#REF!),"")</f>
        <v>#REF!</v>
      </c>
      <c r="K20" s="56" t="e">
        <f>IF(AND('GESTION - FISCAL - DESASTRES'!#REF!="Alta",'GESTION - FISCAL - DESASTRES'!#REF!="Leve"),CONCATENATE("R5C",'GESTION - FISCAL - DESASTRES'!#REF!),"")</f>
        <v>#REF!</v>
      </c>
      <c r="L20" s="56" t="e">
        <f>IF(AND('GESTION - FISCAL - DESASTRES'!#REF!="Alta",'GESTION - FISCAL - DESASTRES'!#REF!="Leve"),CONCATENATE("R5C",'GESTION - FISCAL - DESASTRES'!#REF!),"")</f>
        <v>#REF!</v>
      </c>
      <c r="M20" s="56" t="e">
        <f>IF(AND('GESTION - FISCAL - DESASTRES'!#REF!="Alta",'GESTION - FISCAL - DESASTRES'!#REF!="Leve"),CONCATENATE("R5C",'GESTION - FISCAL - DESASTRES'!#REF!),"")</f>
        <v>#REF!</v>
      </c>
      <c r="N20" s="56" t="e">
        <f>IF(AND('GESTION - FISCAL - DESASTRES'!#REF!="Alta",'GESTION - FISCAL - DESASTRES'!#REF!="Leve"),CONCATENATE("R5C",'GESTION - FISCAL - DESASTRES'!#REF!),"")</f>
        <v>#REF!</v>
      </c>
      <c r="O20" s="57" t="e">
        <f>IF(AND('GESTION - FISCAL - DESASTRES'!#REF!="Alta",'GESTION - FISCAL - DESASTRES'!#REF!="Leve"),CONCATENATE("R5C",'GESTION - FISCAL - DESASTRES'!#REF!),"")</f>
        <v>#REF!</v>
      </c>
      <c r="P20" s="55" t="e">
        <f>IF(AND('GESTION - FISCAL - DESASTRES'!#REF!="Alta",'GESTION - FISCAL - DESASTRES'!#REF!="Menor"),CONCATENATE("R5C",'GESTION - FISCAL - DESASTRES'!#REF!),"")</f>
        <v>#REF!</v>
      </c>
      <c r="Q20" s="56" t="e">
        <f>IF(AND('GESTION - FISCAL - DESASTRES'!#REF!="Alta",'GESTION - FISCAL - DESASTRES'!#REF!="Menor"),CONCATENATE("R5C",'GESTION - FISCAL - DESASTRES'!#REF!),"")</f>
        <v>#REF!</v>
      </c>
      <c r="R20" s="56" t="e">
        <f>IF(AND('GESTION - FISCAL - DESASTRES'!#REF!="Alta",'GESTION - FISCAL - DESASTRES'!#REF!="Menor"),CONCATENATE("R5C",'GESTION - FISCAL - DESASTRES'!#REF!),"")</f>
        <v>#REF!</v>
      </c>
      <c r="S20" s="56" t="e">
        <f>IF(AND('GESTION - FISCAL - DESASTRES'!#REF!="Alta",'GESTION - FISCAL - DESASTRES'!#REF!="Menor"),CONCATENATE("R5C",'GESTION - FISCAL - DESASTRES'!#REF!),"")</f>
        <v>#REF!</v>
      </c>
      <c r="T20" s="56" t="e">
        <f>IF(AND('GESTION - FISCAL - DESASTRES'!#REF!="Alta",'GESTION - FISCAL - DESASTRES'!#REF!="Menor"),CONCATENATE("R5C",'GESTION - FISCAL - DESASTRES'!#REF!),"")</f>
        <v>#REF!</v>
      </c>
      <c r="U20" s="57" t="e">
        <f>IF(AND('GESTION - FISCAL - DESASTRES'!#REF!="Alta",'GESTION - FISCAL - DESASTRES'!#REF!="Menor"),CONCATENATE("R5C",'GESTION - FISCAL - DESASTRES'!#REF!),"")</f>
        <v>#REF!</v>
      </c>
      <c r="V20" s="40" t="e">
        <f>IF(AND('GESTION - FISCAL - DESASTRES'!#REF!="Alta",'GESTION - FISCAL - DESASTRES'!#REF!="Moderado"),CONCATENATE("R5C",'GESTION - FISCAL - DESASTRES'!#REF!),"")</f>
        <v>#REF!</v>
      </c>
      <c r="W20" s="41" t="e">
        <f>IF(AND('GESTION - FISCAL - DESASTRES'!#REF!="Alta",'GESTION - FISCAL - DESASTRES'!#REF!="Moderado"),CONCATENATE("R5C",'GESTION - FISCAL - DESASTRES'!#REF!),"")</f>
        <v>#REF!</v>
      </c>
      <c r="X20" s="41" t="e">
        <f>IF(AND('GESTION - FISCAL - DESASTRES'!#REF!="Alta",'GESTION - FISCAL - DESASTRES'!#REF!="Moderado"),CONCATENATE("R5C",'GESTION - FISCAL - DESASTRES'!#REF!),"")</f>
        <v>#REF!</v>
      </c>
      <c r="Y20" s="41" t="e">
        <f>IF(AND('GESTION - FISCAL - DESASTRES'!#REF!="Alta",'GESTION - FISCAL - DESASTRES'!#REF!="Moderado"),CONCATENATE("R5C",'GESTION - FISCAL - DESASTRES'!#REF!),"")</f>
        <v>#REF!</v>
      </c>
      <c r="Z20" s="41" t="e">
        <f>IF(AND('GESTION - FISCAL - DESASTRES'!#REF!="Alta",'GESTION - FISCAL - DESASTRES'!#REF!="Moderado"),CONCATENATE("R5C",'GESTION - FISCAL - DESASTRES'!#REF!),"")</f>
        <v>#REF!</v>
      </c>
      <c r="AA20" s="42" t="e">
        <f>IF(AND('GESTION - FISCAL - DESASTRES'!#REF!="Alta",'GESTION - FISCAL - DESASTRES'!#REF!="Moderado"),CONCATENATE("R5C",'GESTION - FISCAL - DESASTRES'!#REF!),"")</f>
        <v>#REF!</v>
      </c>
      <c r="AB20" s="40" t="e">
        <f>IF(AND('GESTION - FISCAL - DESASTRES'!#REF!="Alta",'GESTION - FISCAL - DESASTRES'!#REF!="Mayor"),CONCATENATE("R5C",'GESTION - FISCAL - DESASTRES'!#REF!),"")</f>
        <v>#REF!</v>
      </c>
      <c r="AC20" s="41" t="e">
        <f>IF(AND('GESTION - FISCAL - DESASTRES'!#REF!="Alta",'GESTION - FISCAL - DESASTRES'!#REF!="Mayor"),CONCATENATE("R5C",'GESTION - FISCAL - DESASTRES'!#REF!),"")</f>
        <v>#REF!</v>
      </c>
      <c r="AD20" s="41" t="e">
        <f>IF(AND('GESTION - FISCAL - DESASTRES'!#REF!="Alta",'GESTION - FISCAL - DESASTRES'!#REF!="Mayor"),CONCATENATE("R5C",'GESTION - FISCAL - DESASTRES'!#REF!),"")</f>
        <v>#REF!</v>
      </c>
      <c r="AE20" s="41" t="e">
        <f>IF(AND('GESTION - FISCAL - DESASTRES'!#REF!="Alta",'GESTION - FISCAL - DESASTRES'!#REF!="Mayor"),CONCATENATE("R5C",'GESTION - FISCAL - DESASTRES'!#REF!),"")</f>
        <v>#REF!</v>
      </c>
      <c r="AF20" s="41" t="e">
        <f>IF(AND('GESTION - FISCAL - DESASTRES'!#REF!="Alta",'GESTION - FISCAL - DESASTRES'!#REF!="Mayor"),CONCATENATE("R5C",'GESTION - FISCAL - DESASTRES'!#REF!),"")</f>
        <v>#REF!</v>
      </c>
      <c r="AG20" s="42" t="e">
        <f>IF(AND('GESTION - FISCAL - DESASTRES'!#REF!="Alta",'GESTION - FISCAL - DESASTRES'!#REF!="Mayor"),CONCATENATE("R5C",'GESTION - FISCAL - DESASTRES'!#REF!),"")</f>
        <v>#REF!</v>
      </c>
      <c r="AH20" s="43" t="e">
        <f>IF(AND('GESTION - FISCAL - DESASTRES'!#REF!="Alta",'GESTION - FISCAL - DESASTRES'!#REF!="Catastrófico"),CONCATENATE("R5C",'GESTION - FISCAL - DESASTRES'!#REF!),"")</f>
        <v>#REF!</v>
      </c>
      <c r="AI20" s="44" t="e">
        <f>IF(AND('GESTION - FISCAL - DESASTRES'!#REF!="Alta",'GESTION - FISCAL - DESASTRES'!#REF!="Catastrófico"),CONCATENATE("R5C",'GESTION - FISCAL - DESASTRES'!#REF!),"")</f>
        <v>#REF!</v>
      </c>
      <c r="AJ20" s="44" t="e">
        <f>IF(AND('GESTION - FISCAL - DESASTRES'!#REF!="Alta",'GESTION - FISCAL - DESASTRES'!#REF!="Catastrófico"),CONCATENATE("R5C",'GESTION - FISCAL - DESASTRES'!#REF!),"")</f>
        <v>#REF!</v>
      </c>
      <c r="AK20" s="44" t="e">
        <f>IF(AND('GESTION - FISCAL - DESASTRES'!#REF!="Alta",'GESTION - FISCAL - DESASTRES'!#REF!="Catastrófico"),CONCATENATE("R5C",'GESTION - FISCAL - DESASTRES'!#REF!),"")</f>
        <v>#REF!</v>
      </c>
      <c r="AL20" s="44" t="e">
        <f>IF(AND('GESTION - FISCAL - DESASTRES'!#REF!="Alta",'GESTION - FISCAL - DESASTRES'!#REF!="Catastrófico"),CONCATENATE("R5C",'GESTION - FISCAL - DESASTRES'!#REF!),"")</f>
        <v>#REF!</v>
      </c>
      <c r="AM20" s="45" t="e">
        <f>IF(AND('GESTION - FISCAL - DESASTRES'!#REF!="Alta",'GESTION - FISCAL - DESASTRES'!#REF!="Catastrófico"),CONCATENATE("R5C",'GESTION - FISCAL - DESASTRES'!#REF!),"")</f>
        <v>#REF!</v>
      </c>
      <c r="AN20" s="71"/>
      <c r="AO20" s="304"/>
      <c r="AP20" s="305"/>
      <c r="AQ20" s="305"/>
      <c r="AR20" s="305"/>
      <c r="AS20" s="305"/>
      <c r="AT20" s="306"/>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x14ac:dyDescent="0.25">
      <c r="A21" s="71"/>
      <c r="B21" s="215"/>
      <c r="C21" s="215"/>
      <c r="D21" s="216"/>
      <c r="E21" s="314"/>
      <c r="F21" s="313"/>
      <c r="G21" s="313"/>
      <c r="H21" s="313"/>
      <c r="I21" s="313"/>
      <c r="J21" s="55" t="e">
        <f>IF(AND('GESTION - FISCAL - DESASTRES'!#REF!="Alta",'GESTION - FISCAL - DESASTRES'!#REF!="Leve"),CONCATENATE("R6C",'GESTION - FISCAL - DESASTRES'!#REF!),"")</f>
        <v>#REF!</v>
      </c>
      <c r="K21" s="56" t="e">
        <f>IF(AND('GESTION - FISCAL - DESASTRES'!#REF!="Alta",'GESTION - FISCAL - DESASTRES'!#REF!="Leve"),CONCATENATE("R6C",'GESTION - FISCAL - DESASTRES'!#REF!),"")</f>
        <v>#REF!</v>
      </c>
      <c r="L21" s="56" t="e">
        <f>IF(AND('GESTION - FISCAL - DESASTRES'!#REF!="Alta",'GESTION - FISCAL - DESASTRES'!#REF!="Leve"),CONCATENATE("R6C",'GESTION - FISCAL - DESASTRES'!#REF!),"")</f>
        <v>#REF!</v>
      </c>
      <c r="M21" s="56" t="e">
        <f>IF(AND('GESTION - FISCAL - DESASTRES'!#REF!="Alta",'GESTION - FISCAL - DESASTRES'!#REF!="Leve"),CONCATENATE("R6C",'GESTION - FISCAL - DESASTRES'!#REF!),"")</f>
        <v>#REF!</v>
      </c>
      <c r="N21" s="56" t="e">
        <f>IF(AND('GESTION - FISCAL - DESASTRES'!#REF!="Alta",'GESTION - FISCAL - DESASTRES'!#REF!="Leve"),CONCATENATE("R6C",'GESTION - FISCAL - DESASTRES'!#REF!),"")</f>
        <v>#REF!</v>
      </c>
      <c r="O21" s="57" t="e">
        <f>IF(AND('GESTION - FISCAL - DESASTRES'!#REF!="Alta",'GESTION - FISCAL - DESASTRES'!#REF!="Leve"),CONCATENATE("R6C",'GESTION - FISCAL - DESASTRES'!#REF!),"")</f>
        <v>#REF!</v>
      </c>
      <c r="P21" s="55" t="e">
        <f>IF(AND('GESTION - FISCAL - DESASTRES'!#REF!="Alta",'GESTION - FISCAL - DESASTRES'!#REF!="Menor"),CONCATENATE("R6C",'GESTION - FISCAL - DESASTRES'!#REF!),"")</f>
        <v>#REF!</v>
      </c>
      <c r="Q21" s="56" t="e">
        <f>IF(AND('GESTION - FISCAL - DESASTRES'!#REF!="Alta",'GESTION - FISCAL - DESASTRES'!#REF!="Menor"),CONCATENATE("R6C",'GESTION - FISCAL - DESASTRES'!#REF!),"")</f>
        <v>#REF!</v>
      </c>
      <c r="R21" s="56" t="e">
        <f>IF(AND('GESTION - FISCAL - DESASTRES'!#REF!="Alta",'GESTION - FISCAL - DESASTRES'!#REF!="Menor"),CONCATENATE("R6C",'GESTION - FISCAL - DESASTRES'!#REF!),"")</f>
        <v>#REF!</v>
      </c>
      <c r="S21" s="56" t="e">
        <f>IF(AND('GESTION - FISCAL - DESASTRES'!#REF!="Alta",'GESTION - FISCAL - DESASTRES'!#REF!="Menor"),CONCATENATE("R6C",'GESTION - FISCAL - DESASTRES'!#REF!),"")</f>
        <v>#REF!</v>
      </c>
      <c r="T21" s="56" t="e">
        <f>IF(AND('GESTION - FISCAL - DESASTRES'!#REF!="Alta",'GESTION - FISCAL - DESASTRES'!#REF!="Menor"),CONCATENATE("R6C",'GESTION - FISCAL - DESASTRES'!#REF!),"")</f>
        <v>#REF!</v>
      </c>
      <c r="U21" s="57" t="e">
        <f>IF(AND('GESTION - FISCAL - DESASTRES'!#REF!="Alta",'GESTION - FISCAL - DESASTRES'!#REF!="Menor"),CONCATENATE("R6C",'GESTION - FISCAL - DESASTRES'!#REF!),"")</f>
        <v>#REF!</v>
      </c>
      <c r="V21" s="40" t="e">
        <f>IF(AND('GESTION - FISCAL - DESASTRES'!#REF!="Alta",'GESTION - FISCAL - DESASTRES'!#REF!="Moderado"),CONCATENATE("R6C",'GESTION - FISCAL - DESASTRES'!#REF!),"")</f>
        <v>#REF!</v>
      </c>
      <c r="W21" s="41" t="e">
        <f>IF(AND('GESTION - FISCAL - DESASTRES'!#REF!="Alta",'GESTION - FISCAL - DESASTRES'!#REF!="Moderado"),CONCATENATE("R6C",'GESTION - FISCAL - DESASTRES'!#REF!),"")</f>
        <v>#REF!</v>
      </c>
      <c r="X21" s="41" t="e">
        <f>IF(AND('GESTION - FISCAL - DESASTRES'!#REF!="Alta",'GESTION - FISCAL - DESASTRES'!#REF!="Moderado"),CONCATENATE("R6C",'GESTION - FISCAL - DESASTRES'!#REF!),"")</f>
        <v>#REF!</v>
      </c>
      <c r="Y21" s="41" t="e">
        <f>IF(AND('GESTION - FISCAL - DESASTRES'!#REF!="Alta",'GESTION - FISCAL - DESASTRES'!#REF!="Moderado"),CONCATENATE("R6C",'GESTION - FISCAL - DESASTRES'!#REF!),"")</f>
        <v>#REF!</v>
      </c>
      <c r="Z21" s="41" t="e">
        <f>IF(AND('GESTION - FISCAL - DESASTRES'!#REF!="Alta",'GESTION - FISCAL - DESASTRES'!#REF!="Moderado"),CONCATENATE("R6C",'GESTION - FISCAL - DESASTRES'!#REF!),"")</f>
        <v>#REF!</v>
      </c>
      <c r="AA21" s="42" t="e">
        <f>IF(AND('GESTION - FISCAL - DESASTRES'!#REF!="Alta",'GESTION - FISCAL - DESASTRES'!#REF!="Moderado"),CONCATENATE("R6C",'GESTION - FISCAL - DESASTRES'!#REF!),"")</f>
        <v>#REF!</v>
      </c>
      <c r="AB21" s="40" t="e">
        <f>IF(AND('GESTION - FISCAL - DESASTRES'!#REF!="Alta",'GESTION - FISCAL - DESASTRES'!#REF!="Mayor"),CONCATENATE("R6C",'GESTION - FISCAL - DESASTRES'!#REF!),"")</f>
        <v>#REF!</v>
      </c>
      <c r="AC21" s="41" t="e">
        <f>IF(AND('GESTION - FISCAL - DESASTRES'!#REF!="Alta",'GESTION - FISCAL - DESASTRES'!#REF!="Mayor"),CONCATENATE("R6C",'GESTION - FISCAL - DESASTRES'!#REF!),"")</f>
        <v>#REF!</v>
      </c>
      <c r="AD21" s="41" t="e">
        <f>IF(AND('GESTION - FISCAL - DESASTRES'!#REF!="Alta",'GESTION - FISCAL - DESASTRES'!#REF!="Mayor"),CONCATENATE("R6C",'GESTION - FISCAL - DESASTRES'!#REF!),"")</f>
        <v>#REF!</v>
      </c>
      <c r="AE21" s="41" t="e">
        <f>IF(AND('GESTION - FISCAL - DESASTRES'!#REF!="Alta",'GESTION - FISCAL - DESASTRES'!#REF!="Mayor"),CONCATENATE("R6C",'GESTION - FISCAL - DESASTRES'!#REF!),"")</f>
        <v>#REF!</v>
      </c>
      <c r="AF21" s="41" t="e">
        <f>IF(AND('GESTION - FISCAL - DESASTRES'!#REF!="Alta",'GESTION - FISCAL - DESASTRES'!#REF!="Mayor"),CONCATENATE("R6C",'GESTION - FISCAL - DESASTRES'!#REF!),"")</f>
        <v>#REF!</v>
      </c>
      <c r="AG21" s="42" t="e">
        <f>IF(AND('GESTION - FISCAL - DESASTRES'!#REF!="Alta",'GESTION - FISCAL - DESASTRES'!#REF!="Mayor"),CONCATENATE("R6C",'GESTION - FISCAL - DESASTRES'!#REF!),"")</f>
        <v>#REF!</v>
      </c>
      <c r="AH21" s="43" t="e">
        <f>IF(AND('GESTION - FISCAL - DESASTRES'!#REF!="Alta",'GESTION - FISCAL - DESASTRES'!#REF!="Catastrófico"),CONCATENATE("R6C",'GESTION - FISCAL - DESASTRES'!#REF!),"")</f>
        <v>#REF!</v>
      </c>
      <c r="AI21" s="44" t="e">
        <f>IF(AND('GESTION - FISCAL - DESASTRES'!#REF!="Alta",'GESTION - FISCAL - DESASTRES'!#REF!="Catastrófico"),CONCATENATE("R6C",'GESTION - FISCAL - DESASTRES'!#REF!),"")</f>
        <v>#REF!</v>
      </c>
      <c r="AJ21" s="44" t="e">
        <f>IF(AND('GESTION - FISCAL - DESASTRES'!#REF!="Alta",'GESTION - FISCAL - DESASTRES'!#REF!="Catastrófico"),CONCATENATE("R6C",'GESTION - FISCAL - DESASTRES'!#REF!),"")</f>
        <v>#REF!</v>
      </c>
      <c r="AK21" s="44" t="e">
        <f>IF(AND('GESTION - FISCAL - DESASTRES'!#REF!="Alta",'GESTION - FISCAL - DESASTRES'!#REF!="Catastrófico"),CONCATENATE("R6C",'GESTION - FISCAL - DESASTRES'!#REF!),"")</f>
        <v>#REF!</v>
      </c>
      <c r="AL21" s="44" t="e">
        <f>IF(AND('GESTION - FISCAL - DESASTRES'!#REF!="Alta",'GESTION - FISCAL - DESASTRES'!#REF!="Catastrófico"),CONCATENATE("R6C",'GESTION - FISCAL - DESASTRES'!#REF!),"")</f>
        <v>#REF!</v>
      </c>
      <c r="AM21" s="45" t="e">
        <f>IF(AND('GESTION - FISCAL - DESASTRES'!#REF!="Alta",'GESTION - FISCAL - DESASTRES'!#REF!="Catastrófico"),CONCATENATE("R6C",'GESTION - FISCAL - DESASTRES'!#REF!),"")</f>
        <v>#REF!</v>
      </c>
      <c r="AN21" s="71"/>
      <c r="AO21" s="304"/>
      <c r="AP21" s="305"/>
      <c r="AQ21" s="305"/>
      <c r="AR21" s="305"/>
      <c r="AS21" s="305"/>
      <c r="AT21" s="306"/>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x14ac:dyDescent="0.25">
      <c r="A22" s="71"/>
      <c r="B22" s="215"/>
      <c r="C22" s="215"/>
      <c r="D22" s="216"/>
      <c r="E22" s="314"/>
      <c r="F22" s="313"/>
      <c r="G22" s="313"/>
      <c r="H22" s="313"/>
      <c r="I22" s="313"/>
      <c r="J22" s="55" t="e">
        <f>IF(AND('GESTION - FISCAL - DESASTRES'!#REF!="Alta",'GESTION - FISCAL - DESASTRES'!#REF!="Leve"),CONCATENATE("R7C",'GESTION - FISCAL - DESASTRES'!#REF!),"")</f>
        <v>#REF!</v>
      </c>
      <c r="K22" s="56" t="e">
        <f>IF(AND('GESTION - FISCAL - DESASTRES'!#REF!="Alta",'GESTION - FISCAL - DESASTRES'!#REF!="Leve"),CONCATENATE("R7C",'GESTION - FISCAL - DESASTRES'!#REF!),"")</f>
        <v>#REF!</v>
      </c>
      <c r="L22" s="56" t="e">
        <f>IF(AND('GESTION - FISCAL - DESASTRES'!#REF!="Alta",'GESTION - FISCAL - DESASTRES'!#REF!="Leve"),CONCATENATE("R7C",'GESTION - FISCAL - DESASTRES'!#REF!),"")</f>
        <v>#REF!</v>
      </c>
      <c r="M22" s="56" t="e">
        <f>IF(AND('GESTION - FISCAL - DESASTRES'!#REF!="Alta",'GESTION - FISCAL - DESASTRES'!#REF!="Leve"),CONCATENATE("R7C",'GESTION - FISCAL - DESASTRES'!#REF!),"")</f>
        <v>#REF!</v>
      </c>
      <c r="N22" s="56" t="e">
        <f>IF(AND('GESTION - FISCAL - DESASTRES'!#REF!="Alta",'GESTION - FISCAL - DESASTRES'!#REF!="Leve"),CONCATENATE("R7C",'GESTION - FISCAL - DESASTRES'!#REF!),"")</f>
        <v>#REF!</v>
      </c>
      <c r="O22" s="57" t="e">
        <f>IF(AND('GESTION - FISCAL - DESASTRES'!#REF!="Alta",'GESTION - FISCAL - DESASTRES'!#REF!="Leve"),CONCATENATE("R7C",'GESTION - FISCAL - DESASTRES'!#REF!),"")</f>
        <v>#REF!</v>
      </c>
      <c r="P22" s="55" t="e">
        <f>IF(AND('GESTION - FISCAL - DESASTRES'!#REF!="Alta",'GESTION - FISCAL - DESASTRES'!#REF!="Menor"),CONCATENATE("R7C",'GESTION - FISCAL - DESASTRES'!#REF!),"")</f>
        <v>#REF!</v>
      </c>
      <c r="Q22" s="56" t="e">
        <f>IF(AND('GESTION - FISCAL - DESASTRES'!#REF!="Alta",'GESTION - FISCAL - DESASTRES'!#REF!="Menor"),CONCATENATE("R7C",'GESTION - FISCAL - DESASTRES'!#REF!),"")</f>
        <v>#REF!</v>
      </c>
      <c r="R22" s="56" t="e">
        <f>IF(AND('GESTION - FISCAL - DESASTRES'!#REF!="Alta",'GESTION - FISCAL - DESASTRES'!#REF!="Menor"),CONCATENATE("R7C",'GESTION - FISCAL - DESASTRES'!#REF!),"")</f>
        <v>#REF!</v>
      </c>
      <c r="S22" s="56" t="e">
        <f>IF(AND('GESTION - FISCAL - DESASTRES'!#REF!="Alta",'GESTION - FISCAL - DESASTRES'!#REF!="Menor"),CONCATENATE("R7C",'GESTION - FISCAL - DESASTRES'!#REF!),"")</f>
        <v>#REF!</v>
      </c>
      <c r="T22" s="56" t="e">
        <f>IF(AND('GESTION - FISCAL - DESASTRES'!#REF!="Alta",'GESTION - FISCAL - DESASTRES'!#REF!="Menor"),CONCATENATE("R7C",'GESTION - FISCAL - DESASTRES'!#REF!),"")</f>
        <v>#REF!</v>
      </c>
      <c r="U22" s="57" t="e">
        <f>IF(AND('GESTION - FISCAL - DESASTRES'!#REF!="Alta",'GESTION - FISCAL - DESASTRES'!#REF!="Menor"),CONCATENATE("R7C",'GESTION - FISCAL - DESASTRES'!#REF!),"")</f>
        <v>#REF!</v>
      </c>
      <c r="V22" s="40" t="e">
        <f>IF(AND('GESTION - FISCAL - DESASTRES'!#REF!="Alta",'GESTION - FISCAL - DESASTRES'!#REF!="Moderado"),CONCATENATE("R7C",'GESTION - FISCAL - DESASTRES'!#REF!),"")</f>
        <v>#REF!</v>
      </c>
      <c r="W22" s="41" t="e">
        <f>IF(AND('GESTION - FISCAL - DESASTRES'!#REF!="Alta",'GESTION - FISCAL - DESASTRES'!#REF!="Moderado"),CONCATENATE("R7C",'GESTION - FISCAL - DESASTRES'!#REF!),"")</f>
        <v>#REF!</v>
      </c>
      <c r="X22" s="41" t="e">
        <f>IF(AND('GESTION - FISCAL - DESASTRES'!#REF!="Alta",'GESTION - FISCAL - DESASTRES'!#REF!="Moderado"),CONCATENATE("R7C",'GESTION - FISCAL - DESASTRES'!#REF!),"")</f>
        <v>#REF!</v>
      </c>
      <c r="Y22" s="41" t="e">
        <f>IF(AND('GESTION - FISCAL - DESASTRES'!#REF!="Alta",'GESTION - FISCAL - DESASTRES'!#REF!="Moderado"),CONCATENATE("R7C",'GESTION - FISCAL - DESASTRES'!#REF!),"")</f>
        <v>#REF!</v>
      </c>
      <c r="Z22" s="41" t="e">
        <f>IF(AND('GESTION - FISCAL - DESASTRES'!#REF!="Alta",'GESTION - FISCAL - DESASTRES'!#REF!="Moderado"),CONCATENATE("R7C",'GESTION - FISCAL - DESASTRES'!#REF!),"")</f>
        <v>#REF!</v>
      </c>
      <c r="AA22" s="42" t="e">
        <f>IF(AND('GESTION - FISCAL - DESASTRES'!#REF!="Alta",'GESTION - FISCAL - DESASTRES'!#REF!="Moderado"),CONCATENATE("R7C",'GESTION - FISCAL - DESASTRES'!#REF!),"")</f>
        <v>#REF!</v>
      </c>
      <c r="AB22" s="40" t="e">
        <f>IF(AND('GESTION - FISCAL - DESASTRES'!#REF!="Alta",'GESTION - FISCAL - DESASTRES'!#REF!="Mayor"),CONCATENATE("R7C",'GESTION - FISCAL - DESASTRES'!#REF!),"")</f>
        <v>#REF!</v>
      </c>
      <c r="AC22" s="41" t="e">
        <f>IF(AND('GESTION - FISCAL - DESASTRES'!#REF!="Alta",'GESTION - FISCAL - DESASTRES'!#REF!="Mayor"),CONCATENATE("R7C",'GESTION - FISCAL - DESASTRES'!#REF!),"")</f>
        <v>#REF!</v>
      </c>
      <c r="AD22" s="41" t="e">
        <f>IF(AND('GESTION - FISCAL - DESASTRES'!#REF!="Alta",'GESTION - FISCAL - DESASTRES'!#REF!="Mayor"),CONCATENATE("R7C",'GESTION - FISCAL - DESASTRES'!#REF!),"")</f>
        <v>#REF!</v>
      </c>
      <c r="AE22" s="41" t="e">
        <f>IF(AND('GESTION - FISCAL - DESASTRES'!#REF!="Alta",'GESTION - FISCAL - DESASTRES'!#REF!="Mayor"),CONCATENATE("R7C",'GESTION - FISCAL - DESASTRES'!#REF!),"")</f>
        <v>#REF!</v>
      </c>
      <c r="AF22" s="41" t="e">
        <f>IF(AND('GESTION - FISCAL - DESASTRES'!#REF!="Alta",'GESTION - FISCAL - DESASTRES'!#REF!="Mayor"),CONCATENATE("R7C",'GESTION - FISCAL - DESASTRES'!#REF!),"")</f>
        <v>#REF!</v>
      </c>
      <c r="AG22" s="42" t="e">
        <f>IF(AND('GESTION - FISCAL - DESASTRES'!#REF!="Alta",'GESTION - FISCAL - DESASTRES'!#REF!="Mayor"),CONCATENATE("R7C",'GESTION - FISCAL - DESASTRES'!#REF!),"")</f>
        <v>#REF!</v>
      </c>
      <c r="AH22" s="43" t="e">
        <f>IF(AND('GESTION - FISCAL - DESASTRES'!#REF!="Alta",'GESTION - FISCAL - DESASTRES'!#REF!="Catastrófico"),CONCATENATE("R7C",'GESTION - FISCAL - DESASTRES'!#REF!),"")</f>
        <v>#REF!</v>
      </c>
      <c r="AI22" s="44" t="e">
        <f>IF(AND('GESTION - FISCAL - DESASTRES'!#REF!="Alta",'GESTION - FISCAL - DESASTRES'!#REF!="Catastrófico"),CONCATENATE("R7C",'GESTION - FISCAL - DESASTRES'!#REF!),"")</f>
        <v>#REF!</v>
      </c>
      <c r="AJ22" s="44" t="e">
        <f>IF(AND('GESTION - FISCAL - DESASTRES'!#REF!="Alta",'GESTION - FISCAL - DESASTRES'!#REF!="Catastrófico"),CONCATENATE("R7C",'GESTION - FISCAL - DESASTRES'!#REF!),"")</f>
        <v>#REF!</v>
      </c>
      <c r="AK22" s="44" t="e">
        <f>IF(AND('GESTION - FISCAL - DESASTRES'!#REF!="Alta",'GESTION - FISCAL - DESASTRES'!#REF!="Catastrófico"),CONCATENATE("R7C",'GESTION - FISCAL - DESASTRES'!#REF!),"")</f>
        <v>#REF!</v>
      </c>
      <c r="AL22" s="44" t="e">
        <f>IF(AND('GESTION - FISCAL - DESASTRES'!#REF!="Alta",'GESTION - FISCAL - DESASTRES'!#REF!="Catastrófico"),CONCATENATE("R7C",'GESTION - FISCAL - DESASTRES'!#REF!),"")</f>
        <v>#REF!</v>
      </c>
      <c r="AM22" s="45" t="e">
        <f>IF(AND('GESTION - FISCAL - DESASTRES'!#REF!="Alta",'GESTION - FISCAL - DESASTRES'!#REF!="Catastrófico"),CONCATENATE("R7C",'GESTION - FISCAL - DESASTRES'!#REF!),"")</f>
        <v>#REF!</v>
      </c>
      <c r="AN22" s="71"/>
      <c r="AO22" s="304"/>
      <c r="AP22" s="305"/>
      <c r="AQ22" s="305"/>
      <c r="AR22" s="305"/>
      <c r="AS22" s="305"/>
      <c r="AT22" s="306"/>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x14ac:dyDescent="0.25">
      <c r="A23" s="71"/>
      <c r="B23" s="215"/>
      <c r="C23" s="215"/>
      <c r="D23" s="216"/>
      <c r="E23" s="314"/>
      <c r="F23" s="313"/>
      <c r="G23" s="313"/>
      <c r="H23" s="313"/>
      <c r="I23" s="313"/>
      <c r="J23" s="55" t="e">
        <f>IF(AND('GESTION - FISCAL - DESASTRES'!#REF!="Alta",'GESTION - FISCAL - DESASTRES'!#REF!="Leve"),CONCATENATE("R8C",'GESTION - FISCAL - DESASTRES'!#REF!),"")</f>
        <v>#REF!</v>
      </c>
      <c r="K23" s="56" t="e">
        <f>IF(AND('GESTION - FISCAL - DESASTRES'!#REF!="Alta",'GESTION - FISCAL - DESASTRES'!#REF!="Leve"),CONCATENATE("R8C",'GESTION - FISCAL - DESASTRES'!#REF!),"")</f>
        <v>#REF!</v>
      </c>
      <c r="L23" s="56" t="e">
        <f>IF(AND('GESTION - FISCAL - DESASTRES'!#REF!="Alta",'GESTION - FISCAL - DESASTRES'!#REF!="Leve"),CONCATENATE("R8C",'GESTION - FISCAL - DESASTRES'!#REF!),"")</f>
        <v>#REF!</v>
      </c>
      <c r="M23" s="56" t="e">
        <f>IF(AND('GESTION - FISCAL - DESASTRES'!#REF!="Alta",'GESTION - FISCAL - DESASTRES'!#REF!="Leve"),CONCATENATE("R8C",'GESTION - FISCAL - DESASTRES'!#REF!),"")</f>
        <v>#REF!</v>
      </c>
      <c r="N23" s="56" t="e">
        <f>IF(AND('GESTION - FISCAL - DESASTRES'!#REF!="Alta",'GESTION - FISCAL - DESASTRES'!#REF!="Leve"),CONCATENATE("R8C",'GESTION - FISCAL - DESASTRES'!#REF!),"")</f>
        <v>#REF!</v>
      </c>
      <c r="O23" s="57" t="e">
        <f>IF(AND('GESTION - FISCAL - DESASTRES'!#REF!="Alta",'GESTION - FISCAL - DESASTRES'!#REF!="Leve"),CONCATENATE("R8C",'GESTION - FISCAL - DESASTRES'!#REF!),"")</f>
        <v>#REF!</v>
      </c>
      <c r="P23" s="55" t="e">
        <f>IF(AND('GESTION - FISCAL - DESASTRES'!#REF!="Alta",'GESTION - FISCAL - DESASTRES'!#REF!="Menor"),CONCATENATE("R8C",'GESTION - FISCAL - DESASTRES'!#REF!),"")</f>
        <v>#REF!</v>
      </c>
      <c r="Q23" s="56" t="e">
        <f>IF(AND('GESTION - FISCAL - DESASTRES'!#REF!="Alta",'GESTION - FISCAL - DESASTRES'!#REF!="Menor"),CONCATENATE("R8C",'GESTION - FISCAL - DESASTRES'!#REF!),"")</f>
        <v>#REF!</v>
      </c>
      <c r="R23" s="56" t="e">
        <f>IF(AND('GESTION - FISCAL - DESASTRES'!#REF!="Alta",'GESTION - FISCAL - DESASTRES'!#REF!="Menor"),CONCATENATE("R8C",'GESTION - FISCAL - DESASTRES'!#REF!),"")</f>
        <v>#REF!</v>
      </c>
      <c r="S23" s="56" t="e">
        <f>IF(AND('GESTION - FISCAL - DESASTRES'!#REF!="Alta",'GESTION - FISCAL - DESASTRES'!#REF!="Menor"),CONCATENATE("R8C",'GESTION - FISCAL - DESASTRES'!#REF!),"")</f>
        <v>#REF!</v>
      </c>
      <c r="T23" s="56" t="e">
        <f>IF(AND('GESTION - FISCAL - DESASTRES'!#REF!="Alta",'GESTION - FISCAL - DESASTRES'!#REF!="Menor"),CONCATENATE("R8C",'GESTION - FISCAL - DESASTRES'!#REF!),"")</f>
        <v>#REF!</v>
      </c>
      <c r="U23" s="57" t="e">
        <f>IF(AND('GESTION - FISCAL - DESASTRES'!#REF!="Alta",'GESTION - FISCAL - DESASTRES'!#REF!="Menor"),CONCATENATE("R8C",'GESTION - FISCAL - DESASTRES'!#REF!),"")</f>
        <v>#REF!</v>
      </c>
      <c r="V23" s="40" t="e">
        <f>IF(AND('GESTION - FISCAL - DESASTRES'!#REF!="Alta",'GESTION - FISCAL - DESASTRES'!#REF!="Moderado"),CONCATENATE("R8C",'GESTION - FISCAL - DESASTRES'!#REF!),"")</f>
        <v>#REF!</v>
      </c>
      <c r="W23" s="41" t="e">
        <f>IF(AND('GESTION - FISCAL - DESASTRES'!#REF!="Alta",'GESTION - FISCAL - DESASTRES'!#REF!="Moderado"),CONCATENATE("R8C",'GESTION - FISCAL - DESASTRES'!#REF!),"")</f>
        <v>#REF!</v>
      </c>
      <c r="X23" s="41" t="e">
        <f>IF(AND('GESTION - FISCAL - DESASTRES'!#REF!="Alta",'GESTION - FISCAL - DESASTRES'!#REF!="Moderado"),CONCATENATE("R8C",'GESTION - FISCAL - DESASTRES'!#REF!),"")</f>
        <v>#REF!</v>
      </c>
      <c r="Y23" s="41" t="e">
        <f>IF(AND('GESTION - FISCAL - DESASTRES'!#REF!="Alta",'GESTION - FISCAL - DESASTRES'!#REF!="Moderado"),CONCATENATE("R8C",'GESTION - FISCAL - DESASTRES'!#REF!),"")</f>
        <v>#REF!</v>
      </c>
      <c r="Z23" s="41" t="e">
        <f>IF(AND('GESTION - FISCAL - DESASTRES'!#REF!="Alta",'GESTION - FISCAL - DESASTRES'!#REF!="Moderado"),CONCATENATE("R8C",'GESTION - FISCAL - DESASTRES'!#REF!),"")</f>
        <v>#REF!</v>
      </c>
      <c r="AA23" s="42" t="e">
        <f>IF(AND('GESTION - FISCAL - DESASTRES'!#REF!="Alta",'GESTION - FISCAL - DESASTRES'!#REF!="Moderado"),CONCATENATE("R8C",'GESTION - FISCAL - DESASTRES'!#REF!),"")</f>
        <v>#REF!</v>
      </c>
      <c r="AB23" s="40" t="e">
        <f>IF(AND('GESTION - FISCAL - DESASTRES'!#REF!="Alta",'GESTION - FISCAL - DESASTRES'!#REF!="Mayor"),CONCATENATE("R8C",'GESTION - FISCAL - DESASTRES'!#REF!),"")</f>
        <v>#REF!</v>
      </c>
      <c r="AC23" s="41" t="e">
        <f>IF(AND('GESTION - FISCAL - DESASTRES'!#REF!="Alta",'GESTION - FISCAL - DESASTRES'!#REF!="Mayor"),CONCATENATE("R8C",'GESTION - FISCAL - DESASTRES'!#REF!),"")</f>
        <v>#REF!</v>
      </c>
      <c r="AD23" s="41" t="e">
        <f>IF(AND('GESTION - FISCAL - DESASTRES'!#REF!="Alta",'GESTION - FISCAL - DESASTRES'!#REF!="Mayor"),CONCATENATE("R8C",'GESTION - FISCAL - DESASTRES'!#REF!),"")</f>
        <v>#REF!</v>
      </c>
      <c r="AE23" s="41" t="e">
        <f>IF(AND('GESTION - FISCAL - DESASTRES'!#REF!="Alta",'GESTION - FISCAL - DESASTRES'!#REF!="Mayor"),CONCATENATE("R8C",'GESTION - FISCAL - DESASTRES'!#REF!),"")</f>
        <v>#REF!</v>
      </c>
      <c r="AF23" s="41" t="e">
        <f>IF(AND('GESTION - FISCAL - DESASTRES'!#REF!="Alta",'GESTION - FISCAL - DESASTRES'!#REF!="Mayor"),CONCATENATE("R8C",'GESTION - FISCAL - DESASTRES'!#REF!),"")</f>
        <v>#REF!</v>
      </c>
      <c r="AG23" s="42" t="e">
        <f>IF(AND('GESTION - FISCAL - DESASTRES'!#REF!="Alta",'GESTION - FISCAL - DESASTRES'!#REF!="Mayor"),CONCATENATE("R8C",'GESTION - FISCAL - DESASTRES'!#REF!),"")</f>
        <v>#REF!</v>
      </c>
      <c r="AH23" s="43" t="e">
        <f>IF(AND('GESTION - FISCAL - DESASTRES'!#REF!="Alta",'GESTION - FISCAL - DESASTRES'!#REF!="Catastrófico"),CONCATENATE("R8C",'GESTION - FISCAL - DESASTRES'!#REF!),"")</f>
        <v>#REF!</v>
      </c>
      <c r="AI23" s="44" t="e">
        <f>IF(AND('GESTION - FISCAL - DESASTRES'!#REF!="Alta",'GESTION - FISCAL - DESASTRES'!#REF!="Catastrófico"),CONCATENATE("R8C",'GESTION - FISCAL - DESASTRES'!#REF!),"")</f>
        <v>#REF!</v>
      </c>
      <c r="AJ23" s="44" t="e">
        <f>IF(AND('GESTION - FISCAL - DESASTRES'!#REF!="Alta",'GESTION - FISCAL - DESASTRES'!#REF!="Catastrófico"),CONCATENATE("R8C",'GESTION - FISCAL - DESASTRES'!#REF!),"")</f>
        <v>#REF!</v>
      </c>
      <c r="AK23" s="44" t="e">
        <f>IF(AND('GESTION - FISCAL - DESASTRES'!#REF!="Alta",'GESTION - FISCAL - DESASTRES'!#REF!="Catastrófico"),CONCATENATE("R8C",'GESTION - FISCAL - DESASTRES'!#REF!),"")</f>
        <v>#REF!</v>
      </c>
      <c r="AL23" s="44" t="e">
        <f>IF(AND('GESTION - FISCAL - DESASTRES'!#REF!="Alta",'GESTION - FISCAL - DESASTRES'!#REF!="Catastrófico"),CONCATENATE("R8C",'GESTION - FISCAL - DESASTRES'!#REF!),"")</f>
        <v>#REF!</v>
      </c>
      <c r="AM23" s="45" t="e">
        <f>IF(AND('GESTION - FISCAL - DESASTRES'!#REF!="Alta",'GESTION - FISCAL - DESASTRES'!#REF!="Catastrófico"),CONCATENATE("R8C",'GESTION - FISCAL - DESASTRES'!#REF!),"")</f>
        <v>#REF!</v>
      </c>
      <c r="AN23" s="71"/>
      <c r="AO23" s="304"/>
      <c r="AP23" s="305"/>
      <c r="AQ23" s="305"/>
      <c r="AR23" s="305"/>
      <c r="AS23" s="305"/>
      <c r="AT23" s="306"/>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x14ac:dyDescent="0.25">
      <c r="A24" s="71"/>
      <c r="B24" s="215"/>
      <c r="C24" s="215"/>
      <c r="D24" s="216"/>
      <c r="E24" s="314"/>
      <c r="F24" s="313"/>
      <c r="G24" s="313"/>
      <c r="H24" s="313"/>
      <c r="I24" s="313"/>
      <c r="J24" s="55" t="e">
        <f>IF(AND('GESTION - FISCAL - DESASTRES'!#REF!="Alta",'GESTION - FISCAL - DESASTRES'!#REF!="Leve"),CONCATENATE("R9C",'GESTION - FISCAL - DESASTRES'!#REF!),"")</f>
        <v>#REF!</v>
      </c>
      <c r="K24" s="56" t="e">
        <f>IF(AND('GESTION - FISCAL - DESASTRES'!#REF!="Alta",'GESTION - FISCAL - DESASTRES'!#REF!="Leve"),CONCATENATE("R9C",'GESTION - FISCAL - DESASTRES'!#REF!),"")</f>
        <v>#REF!</v>
      </c>
      <c r="L24" s="56" t="e">
        <f>IF(AND('GESTION - FISCAL - DESASTRES'!#REF!="Alta",'GESTION - FISCAL - DESASTRES'!#REF!="Leve"),CONCATENATE("R9C",'GESTION - FISCAL - DESASTRES'!#REF!),"")</f>
        <v>#REF!</v>
      </c>
      <c r="M24" s="56" t="e">
        <f>IF(AND('GESTION - FISCAL - DESASTRES'!#REF!="Alta",'GESTION - FISCAL - DESASTRES'!#REF!="Leve"),CONCATENATE("R9C",'GESTION - FISCAL - DESASTRES'!#REF!),"")</f>
        <v>#REF!</v>
      </c>
      <c r="N24" s="56" t="e">
        <f>IF(AND('GESTION - FISCAL - DESASTRES'!#REF!="Alta",'GESTION - FISCAL - DESASTRES'!#REF!="Leve"),CONCATENATE("R9C",'GESTION - FISCAL - DESASTRES'!#REF!),"")</f>
        <v>#REF!</v>
      </c>
      <c r="O24" s="57" t="e">
        <f>IF(AND('GESTION - FISCAL - DESASTRES'!#REF!="Alta",'GESTION - FISCAL - DESASTRES'!#REF!="Leve"),CONCATENATE("R9C",'GESTION - FISCAL - DESASTRES'!#REF!),"")</f>
        <v>#REF!</v>
      </c>
      <c r="P24" s="55" t="e">
        <f>IF(AND('GESTION - FISCAL - DESASTRES'!#REF!="Alta",'GESTION - FISCAL - DESASTRES'!#REF!="Menor"),CONCATENATE("R9C",'GESTION - FISCAL - DESASTRES'!#REF!),"")</f>
        <v>#REF!</v>
      </c>
      <c r="Q24" s="56" t="e">
        <f>IF(AND('GESTION - FISCAL - DESASTRES'!#REF!="Alta",'GESTION - FISCAL - DESASTRES'!#REF!="Menor"),CONCATENATE("R9C",'GESTION - FISCAL - DESASTRES'!#REF!),"")</f>
        <v>#REF!</v>
      </c>
      <c r="R24" s="56" t="e">
        <f>IF(AND('GESTION - FISCAL - DESASTRES'!#REF!="Alta",'GESTION - FISCAL - DESASTRES'!#REF!="Menor"),CONCATENATE("R9C",'GESTION - FISCAL - DESASTRES'!#REF!),"")</f>
        <v>#REF!</v>
      </c>
      <c r="S24" s="56" t="e">
        <f>IF(AND('GESTION - FISCAL - DESASTRES'!#REF!="Alta",'GESTION - FISCAL - DESASTRES'!#REF!="Menor"),CONCATENATE("R9C",'GESTION - FISCAL - DESASTRES'!#REF!),"")</f>
        <v>#REF!</v>
      </c>
      <c r="T24" s="56" t="e">
        <f>IF(AND('GESTION - FISCAL - DESASTRES'!#REF!="Alta",'GESTION - FISCAL - DESASTRES'!#REF!="Menor"),CONCATENATE("R9C",'GESTION - FISCAL - DESASTRES'!#REF!),"")</f>
        <v>#REF!</v>
      </c>
      <c r="U24" s="57" t="e">
        <f>IF(AND('GESTION - FISCAL - DESASTRES'!#REF!="Alta",'GESTION - FISCAL - DESASTRES'!#REF!="Menor"),CONCATENATE("R9C",'GESTION - FISCAL - DESASTRES'!#REF!),"")</f>
        <v>#REF!</v>
      </c>
      <c r="V24" s="40" t="e">
        <f>IF(AND('GESTION - FISCAL - DESASTRES'!#REF!="Alta",'GESTION - FISCAL - DESASTRES'!#REF!="Moderado"),CONCATENATE("R9C",'GESTION - FISCAL - DESASTRES'!#REF!),"")</f>
        <v>#REF!</v>
      </c>
      <c r="W24" s="41" t="e">
        <f>IF(AND('GESTION - FISCAL - DESASTRES'!#REF!="Alta",'GESTION - FISCAL - DESASTRES'!#REF!="Moderado"),CONCATENATE("R9C",'GESTION - FISCAL - DESASTRES'!#REF!),"")</f>
        <v>#REF!</v>
      </c>
      <c r="X24" s="41" t="e">
        <f>IF(AND('GESTION - FISCAL - DESASTRES'!#REF!="Alta",'GESTION - FISCAL - DESASTRES'!#REF!="Moderado"),CONCATENATE("R9C",'GESTION - FISCAL - DESASTRES'!#REF!),"")</f>
        <v>#REF!</v>
      </c>
      <c r="Y24" s="41" t="e">
        <f>IF(AND('GESTION - FISCAL - DESASTRES'!#REF!="Alta",'GESTION - FISCAL - DESASTRES'!#REF!="Moderado"),CONCATENATE("R9C",'GESTION - FISCAL - DESASTRES'!#REF!),"")</f>
        <v>#REF!</v>
      </c>
      <c r="Z24" s="41" t="e">
        <f>IF(AND('GESTION - FISCAL - DESASTRES'!#REF!="Alta",'GESTION - FISCAL - DESASTRES'!#REF!="Moderado"),CONCATENATE("R9C",'GESTION - FISCAL - DESASTRES'!#REF!),"")</f>
        <v>#REF!</v>
      </c>
      <c r="AA24" s="42" t="e">
        <f>IF(AND('GESTION - FISCAL - DESASTRES'!#REF!="Alta",'GESTION - FISCAL - DESASTRES'!#REF!="Moderado"),CONCATENATE("R9C",'GESTION - FISCAL - DESASTRES'!#REF!),"")</f>
        <v>#REF!</v>
      </c>
      <c r="AB24" s="40" t="e">
        <f>IF(AND('GESTION - FISCAL - DESASTRES'!#REF!="Alta",'GESTION - FISCAL - DESASTRES'!#REF!="Mayor"),CONCATENATE("R9C",'GESTION - FISCAL - DESASTRES'!#REF!),"")</f>
        <v>#REF!</v>
      </c>
      <c r="AC24" s="41" t="e">
        <f>IF(AND('GESTION - FISCAL - DESASTRES'!#REF!="Alta",'GESTION - FISCAL - DESASTRES'!#REF!="Mayor"),CONCATENATE("R9C",'GESTION - FISCAL - DESASTRES'!#REF!),"")</f>
        <v>#REF!</v>
      </c>
      <c r="AD24" s="41" t="e">
        <f>IF(AND('GESTION - FISCAL - DESASTRES'!#REF!="Alta",'GESTION - FISCAL - DESASTRES'!#REF!="Mayor"),CONCATENATE("R9C",'GESTION - FISCAL - DESASTRES'!#REF!),"")</f>
        <v>#REF!</v>
      </c>
      <c r="AE24" s="41" t="e">
        <f>IF(AND('GESTION - FISCAL - DESASTRES'!#REF!="Alta",'GESTION - FISCAL - DESASTRES'!#REF!="Mayor"),CONCATENATE("R9C",'GESTION - FISCAL - DESASTRES'!#REF!),"")</f>
        <v>#REF!</v>
      </c>
      <c r="AF24" s="41" t="e">
        <f>IF(AND('GESTION - FISCAL - DESASTRES'!#REF!="Alta",'GESTION - FISCAL - DESASTRES'!#REF!="Mayor"),CONCATENATE("R9C",'GESTION - FISCAL - DESASTRES'!#REF!),"")</f>
        <v>#REF!</v>
      </c>
      <c r="AG24" s="42" t="e">
        <f>IF(AND('GESTION - FISCAL - DESASTRES'!#REF!="Alta",'GESTION - FISCAL - DESASTRES'!#REF!="Mayor"),CONCATENATE("R9C",'GESTION - FISCAL - DESASTRES'!#REF!),"")</f>
        <v>#REF!</v>
      </c>
      <c r="AH24" s="43" t="e">
        <f>IF(AND('GESTION - FISCAL - DESASTRES'!#REF!="Alta",'GESTION - FISCAL - DESASTRES'!#REF!="Catastrófico"),CONCATENATE("R9C",'GESTION - FISCAL - DESASTRES'!#REF!),"")</f>
        <v>#REF!</v>
      </c>
      <c r="AI24" s="44" t="e">
        <f>IF(AND('GESTION - FISCAL - DESASTRES'!#REF!="Alta",'GESTION - FISCAL - DESASTRES'!#REF!="Catastrófico"),CONCATENATE("R9C",'GESTION - FISCAL - DESASTRES'!#REF!),"")</f>
        <v>#REF!</v>
      </c>
      <c r="AJ24" s="44" t="e">
        <f>IF(AND('GESTION - FISCAL - DESASTRES'!#REF!="Alta",'GESTION - FISCAL - DESASTRES'!#REF!="Catastrófico"),CONCATENATE("R9C",'GESTION - FISCAL - DESASTRES'!#REF!),"")</f>
        <v>#REF!</v>
      </c>
      <c r="AK24" s="44" t="e">
        <f>IF(AND('GESTION - FISCAL - DESASTRES'!#REF!="Alta",'GESTION - FISCAL - DESASTRES'!#REF!="Catastrófico"),CONCATENATE("R9C",'GESTION - FISCAL - DESASTRES'!#REF!),"")</f>
        <v>#REF!</v>
      </c>
      <c r="AL24" s="44" t="e">
        <f>IF(AND('GESTION - FISCAL - DESASTRES'!#REF!="Alta",'GESTION - FISCAL - DESASTRES'!#REF!="Catastrófico"),CONCATENATE("R9C",'GESTION - FISCAL - DESASTRES'!#REF!),"")</f>
        <v>#REF!</v>
      </c>
      <c r="AM24" s="45" t="e">
        <f>IF(AND('GESTION - FISCAL - DESASTRES'!#REF!="Alta",'GESTION - FISCAL - DESASTRES'!#REF!="Catastrófico"),CONCATENATE("R9C",'GESTION - FISCAL - DESASTRES'!#REF!),"")</f>
        <v>#REF!</v>
      </c>
      <c r="AN24" s="71"/>
      <c r="AO24" s="304"/>
      <c r="AP24" s="305"/>
      <c r="AQ24" s="305"/>
      <c r="AR24" s="305"/>
      <c r="AS24" s="305"/>
      <c r="AT24" s="306"/>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x14ac:dyDescent="0.3">
      <c r="A25" s="71"/>
      <c r="B25" s="215"/>
      <c r="C25" s="215"/>
      <c r="D25" s="216"/>
      <c r="E25" s="315"/>
      <c r="F25" s="316"/>
      <c r="G25" s="316"/>
      <c r="H25" s="316"/>
      <c r="I25" s="316"/>
      <c r="J25" s="58" t="e">
        <f>IF(AND('GESTION - FISCAL - DESASTRES'!#REF!="Alta",'GESTION - FISCAL - DESASTRES'!#REF!="Leve"),CONCATENATE("R10C",'GESTION - FISCAL - DESASTRES'!#REF!),"")</f>
        <v>#REF!</v>
      </c>
      <c r="K25" s="59" t="e">
        <f>IF(AND('GESTION - FISCAL - DESASTRES'!#REF!="Alta",'GESTION - FISCAL - DESASTRES'!#REF!="Leve"),CONCATENATE("R10C",'GESTION - FISCAL - DESASTRES'!#REF!),"")</f>
        <v>#REF!</v>
      </c>
      <c r="L25" s="59" t="e">
        <f>IF(AND('GESTION - FISCAL - DESASTRES'!#REF!="Alta",'GESTION - FISCAL - DESASTRES'!#REF!="Leve"),CONCATENATE("R10C",'GESTION - FISCAL - DESASTRES'!#REF!),"")</f>
        <v>#REF!</v>
      </c>
      <c r="M25" s="59" t="e">
        <f>IF(AND('GESTION - FISCAL - DESASTRES'!#REF!="Alta",'GESTION - FISCAL - DESASTRES'!#REF!="Leve"),CONCATENATE("R10C",'GESTION - FISCAL - DESASTRES'!#REF!),"")</f>
        <v>#REF!</v>
      </c>
      <c r="N25" s="59" t="e">
        <f>IF(AND('GESTION - FISCAL - DESASTRES'!#REF!="Alta",'GESTION - FISCAL - DESASTRES'!#REF!="Leve"),CONCATENATE("R10C",'GESTION - FISCAL - DESASTRES'!#REF!),"")</f>
        <v>#REF!</v>
      </c>
      <c r="O25" s="60" t="e">
        <f>IF(AND('GESTION - FISCAL - DESASTRES'!#REF!="Alta",'GESTION - FISCAL - DESASTRES'!#REF!="Leve"),CONCATENATE("R10C",'GESTION - FISCAL - DESASTRES'!#REF!),"")</f>
        <v>#REF!</v>
      </c>
      <c r="P25" s="58" t="e">
        <f>IF(AND('GESTION - FISCAL - DESASTRES'!#REF!="Alta",'GESTION - FISCAL - DESASTRES'!#REF!="Menor"),CONCATENATE("R10C",'GESTION - FISCAL - DESASTRES'!#REF!),"")</f>
        <v>#REF!</v>
      </c>
      <c r="Q25" s="59" t="e">
        <f>IF(AND('GESTION - FISCAL - DESASTRES'!#REF!="Alta",'GESTION - FISCAL - DESASTRES'!#REF!="Menor"),CONCATENATE("R10C",'GESTION - FISCAL - DESASTRES'!#REF!),"")</f>
        <v>#REF!</v>
      </c>
      <c r="R25" s="59" t="e">
        <f>IF(AND('GESTION - FISCAL - DESASTRES'!#REF!="Alta",'GESTION - FISCAL - DESASTRES'!#REF!="Menor"),CONCATENATE("R10C",'GESTION - FISCAL - DESASTRES'!#REF!),"")</f>
        <v>#REF!</v>
      </c>
      <c r="S25" s="59" t="e">
        <f>IF(AND('GESTION - FISCAL - DESASTRES'!#REF!="Alta",'GESTION - FISCAL - DESASTRES'!#REF!="Menor"),CONCATENATE("R10C",'GESTION - FISCAL - DESASTRES'!#REF!),"")</f>
        <v>#REF!</v>
      </c>
      <c r="T25" s="59" t="e">
        <f>IF(AND('GESTION - FISCAL - DESASTRES'!#REF!="Alta",'GESTION - FISCAL - DESASTRES'!#REF!="Menor"),CONCATENATE("R10C",'GESTION - FISCAL - DESASTRES'!#REF!),"")</f>
        <v>#REF!</v>
      </c>
      <c r="U25" s="60" t="e">
        <f>IF(AND('GESTION - FISCAL - DESASTRES'!#REF!="Alta",'GESTION - FISCAL - DESASTRES'!#REF!="Menor"),CONCATENATE("R10C",'GESTION - FISCAL - DESASTRES'!#REF!),"")</f>
        <v>#REF!</v>
      </c>
      <c r="V25" s="46" t="e">
        <f>IF(AND('GESTION - FISCAL - DESASTRES'!#REF!="Alta",'GESTION - FISCAL - DESASTRES'!#REF!="Moderado"),CONCATENATE("R10C",'GESTION - FISCAL - DESASTRES'!#REF!),"")</f>
        <v>#REF!</v>
      </c>
      <c r="W25" s="47" t="e">
        <f>IF(AND('GESTION - FISCAL - DESASTRES'!#REF!="Alta",'GESTION - FISCAL - DESASTRES'!#REF!="Moderado"),CONCATENATE("R10C",'GESTION - FISCAL - DESASTRES'!#REF!),"")</f>
        <v>#REF!</v>
      </c>
      <c r="X25" s="47" t="e">
        <f>IF(AND('GESTION - FISCAL - DESASTRES'!#REF!="Alta",'GESTION - FISCAL - DESASTRES'!#REF!="Moderado"),CONCATENATE("R10C",'GESTION - FISCAL - DESASTRES'!#REF!),"")</f>
        <v>#REF!</v>
      </c>
      <c r="Y25" s="47" t="e">
        <f>IF(AND('GESTION - FISCAL - DESASTRES'!#REF!="Alta",'GESTION - FISCAL - DESASTRES'!#REF!="Moderado"),CONCATENATE("R10C",'GESTION - FISCAL - DESASTRES'!#REF!),"")</f>
        <v>#REF!</v>
      </c>
      <c r="Z25" s="47" t="e">
        <f>IF(AND('GESTION - FISCAL - DESASTRES'!#REF!="Alta",'GESTION - FISCAL - DESASTRES'!#REF!="Moderado"),CONCATENATE("R10C",'GESTION - FISCAL - DESASTRES'!#REF!),"")</f>
        <v>#REF!</v>
      </c>
      <c r="AA25" s="48" t="e">
        <f>IF(AND('GESTION - FISCAL - DESASTRES'!#REF!="Alta",'GESTION - FISCAL - DESASTRES'!#REF!="Moderado"),CONCATENATE("R10C",'GESTION - FISCAL - DESASTRES'!#REF!),"")</f>
        <v>#REF!</v>
      </c>
      <c r="AB25" s="46" t="e">
        <f>IF(AND('GESTION - FISCAL - DESASTRES'!#REF!="Alta",'GESTION - FISCAL - DESASTRES'!#REF!="Mayor"),CONCATENATE("R10C",'GESTION - FISCAL - DESASTRES'!#REF!),"")</f>
        <v>#REF!</v>
      </c>
      <c r="AC25" s="47" t="e">
        <f>IF(AND('GESTION - FISCAL - DESASTRES'!#REF!="Alta",'GESTION - FISCAL - DESASTRES'!#REF!="Mayor"),CONCATENATE("R10C",'GESTION - FISCAL - DESASTRES'!#REF!),"")</f>
        <v>#REF!</v>
      </c>
      <c r="AD25" s="47" t="e">
        <f>IF(AND('GESTION - FISCAL - DESASTRES'!#REF!="Alta",'GESTION - FISCAL - DESASTRES'!#REF!="Mayor"),CONCATENATE("R10C",'GESTION - FISCAL - DESASTRES'!#REF!),"")</f>
        <v>#REF!</v>
      </c>
      <c r="AE25" s="47" t="e">
        <f>IF(AND('GESTION - FISCAL - DESASTRES'!#REF!="Alta",'GESTION - FISCAL - DESASTRES'!#REF!="Mayor"),CONCATENATE("R10C",'GESTION - FISCAL - DESASTRES'!#REF!),"")</f>
        <v>#REF!</v>
      </c>
      <c r="AF25" s="47" t="e">
        <f>IF(AND('GESTION - FISCAL - DESASTRES'!#REF!="Alta",'GESTION - FISCAL - DESASTRES'!#REF!="Mayor"),CONCATENATE("R10C",'GESTION - FISCAL - DESASTRES'!#REF!),"")</f>
        <v>#REF!</v>
      </c>
      <c r="AG25" s="48" t="e">
        <f>IF(AND('GESTION - FISCAL - DESASTRES'!#REF!="Alta",'GESTION - FISCAL - DESASTRES'!#REF!="Mayor"),CONCATENATE("R10C",'GESTION - FISCAL - DESASTRES'!#REF!),"")</f>
        <v>#REF!</v>
      </c>
      <c r="AH25" s="49" t="e">
        <f>IF(AND('GESTION - FISCAL - DESASTRES'!#REF!="Alta",'GESTION - FISCAL - DESASTRES'!#REF!="Catastrófico"),CONCATENATE("R10C",'GESTION - FISCAL - DESASTRES'!#REF!),"")</f>
        <v>#REF!</v>
      </c>
      <c r="AI25" s="50" t="e">
        <f>IF(AND('GESTION - FISCAL - DESASTRES'!#REF!="Alta",'GESTION - FISCAL - DESASTRES'!#REF!="Catastrófico"),CONCATENATE("R10C",'GESTION - FISCAL - DESASTRES'!#REF!),"")</f>
        <v>#REF!</v>
      </c>
      <c r="AJ25" s="50" t="e">
        <f>IF(AND('GESTION - FISCAL - DESASTRES'!#REF!="Alta",'GESTION - FISCAL - DESASTRES'!#REF!="Catastrófico"),CONCATENATE("R10C",'GESTION - FISCAL - DESASTRES'!#REF!),"")</f>
        <v>#REF!</v>
      </c>
      <c r="AK25" s="50" t="e">
        <f>IF(AND('GESTION - FISCAL - DESASTRES'!#REF!="Alta",'GESTION - FISCAL - DESASTRES'!#REF!="Catastrófico"),CONCATENATE("R10C",'GESTION - FISCAL - DESASTRES'!#REF!),"")</f>
        <v>#REF!</v>
      </c>
      <c r="AL25" s="50" t="e">
        <f>IF(AND('GESTION - FISCAL - DESASTRES'!#REF!="Alta",'GESTION - FISCAL - DESASTRES'!#REF!="Catastrófico"),CONCATENATE("R10C",'GESTION - FISCAL - DESASTRES'!#REF!),"")</f>
        <v>#REF!</v>
      </c>
      <c r="AM25" s="51" t="e">
        <f>IF(AND('GESTION - FISCAL - DESASTRES'!#REF!="Alta",'GESTION - FISCAL - DESASTRES'!#REF!="Catastrófico"),CONCATENATE("R10C",'GESTION - FISCAL - DESASTRES'!#REF!),"")</f>
        <v>#REF!</v>
      </c>
      <c r="AN25" s="71"/>
      <c r="AO25" s="307"/>
      <c r="AP25" s="308"/>
      <c r="AQ25" s="308"/>
      <c r="AR25" s="308"/>
      <c r="AS25" s="308"/>
      <c r="AT25" s="309"/>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x14ac:dyDescent="0.25">
      <c r="A26" s="71"/>
      <c r="B26" s="215"/>
      <c r="C26" s="215"/>
      <c r="D26" s="216"/>
      <c r="E26" s="310" t="s">
        <v>111</v>
      </c>
      <c r="F26" s="311"/>
      <c r="G26" s="311"/>
      <c r="H26" s="311"/>
      <c r="I26" s="328"/>
      <c r="J26" s="52" t="e">
        <f>IF(AND('GESTION - FISCAL - DESASTRES'!#REF!="Media",'GESTION - FISCAL - DESASTRES'!#REF!="Leve"),CONCATENATE("R1C",'GESTION - FISCAL - DESASTRES'!#REF!),"")</f>
        <v>#REF!</v>
      </c>
      <c r="K26" s="53" t="e">
        <f>IF(AND('GESTION - FISCAL - DESASTRES'!#REF!="Media",'GESTION - FISCAL - DESASTRES'!#REF!="Leve"),CONCATENATE("R1C",'GESTION - FISCAL - DESASTRES'!#REF!),"")</f>
        <v>#REF!</v>
      </c>
      <c r="L26" s="53" t="e">
        <f>IF(AND('GESTION - FISCAL - DESASTRES'!#REF!="Media",'GESTION - FISCAL - DESASTRES'!#REF!="Leve"),CONCATENATE("R1C",'GESTION - FISCAL - DESASTRES'!#REF!),"")</f>
        <v>#REF!</v>
      </c>
      <c r="M26" s="53" t="e">
        <f>IF(AND('GESTION - FISCAL - DESASTRES'!#REF!="Media",'GESTION - FISCAL - DESASTRES'!#REF!="Leve"),CONCATENATE("R1C",'GESTION - FISCAL - DESASTRES'!#REF!),"")</f>
        <v>#REF!</v>
      </c>
      <c r="N26" s="53" t="e">
        <f>IF(AND('GESTION - FISCAL - DESASTRES'!#REF!="Media",'GESTION - FISCAL - DESASTRES'!#REF!="Leve"),CONCATENATE("R1C",'GESTION - FISCAL - DESASTRES'!#REF!),"")</f>
        <v>#REF!</v>
      </c>
      <c r="O26" s="54" t="e">
        <f>IF(AND('GESTION - FISCAL - DESASTRES'!#REF!="Media",'GESTION - FISCAL - DESASTRES'!#REF!="Leve"),CONCATENATE("R1C",'GESTION - FISCAL - DESASTRES'!#REF!),"")</f>
        <v>#REF!</v>
      </c>
      <c r="P26" s="52" t="e">
        <f>IF(AND('GESTION - FISCAL - DESASTRES'!#REF!="Media",'GESTION - FISCAL - DESASTRES'!#REF!="Menor"),CONCATENATE("R1C",'GESTION - FISCAL - DESASTRES'!#REF!),"")</f>
        <v>#REF!</v>
      </c>
      <c r="Q26" s="53" t="e">
        <f>IF(AND('GESTION - FISCAL - DESASTRES'!#REF!="Media",'GESTION - FISCAL - DESASTRES'!#REF!="Menor"),CONCATENATE("R1C",'GESTION - FISCAL - DESASTRES'!#REF!),"")</f>
        <v>#REF!</v>
      </c>
      <c r="R26" s="53" t="e">
        <f>IF(AND('GESTION - FISCAL - DESASTRES'!#REF!="Media",'GESTION - FISCAL - DESASTRES'!#REF!="Menor"),CONCATENATE("R1C",'GESTION - FISCAL - DESASTRES'!#REF!),"")</f>
        <v>#REF!</v>
      </c>
      <c r="S26" s="53" t="e">
        <f>IF(AND('GESTION - FISCAL - DESASTRES'!#REF!="Media",'GESTION - FISCAL - DESASTRES'!#REF!="Menor"),CONCATENATE("R1C",'GESTION - FISCAL - DESASTRES'!#REF!),"")</f>
        <v>#REF!</v>
      </c>
      <c r="T26" s="53" t="e">
        <f>IF(AND('GESTION - FISCAL - DESASTRES'!#REF!="Media",'GESTION - FISCAL - DESASTRES'!#REF!="Menor"),CONCATENATE("R1C",'GESTION - FISCAL - DESASTRES'!#REF!),"")</f>
        <v>#REF!</v>
      </c>
      <c r="U26" s="54" t="e">
        <f>IF(AND('GESTION - FISCAL - DESASTRES'!#REF!="Media",'GESTION - FISCAL - DESASTRES'!#REF!="Menor"),CONCATENATE("R1C",'GESTION - FISCAL - DESASTRES'!#REF!),"")</f>
        <v>#REF!</v>
      </c>
      <c r="V26" s="52" t="e">
        <f>IF(AND('GESTION - FISCAL - DESASTRES'!#REF!="Media",'GESTION - FISCAL - DESASTRES'!#REF!="Moderado"),CONCATENATE("R1C",'GESTION - FISCAL - DESASTRES'!#REF!),"")</f>
        <v>#REF!</v>
      </c>
      <c r="W26" s="53" t="e">
        <f>IF(AND('GESTION - FISCAL - DESASTRES'!#REF!="Media",'GESTION - FISCAL - DESASTRES'!#REF!="Moderado"),CONCATENATE("R1C",'GESTION - FISCAL - DESASTRES'!#REF!),"")</f>
        <v>#REF!</v>
      </c>
      <c r="X26" s="53" t="e">
        <f>IF(AND('GESTION - FISCAL - DESASTRES'!#REF!="Media",'GESTION - FISCAL - DESASTRES'!#REF!="Moderado"),CONCATENATE("R1C",'GESTION - FISCAL - DESASTRES'!#REF!),"")</f>
        <v>#REF!</v>
      </c>
      <c r="Y26" s="53" t="e">
        <f>IF(AND('GESTION - FISCAL - DESASTRES'!#REF!="Media",'GESTION - FISCAL - DESASTRES'!#REF!="Moderado"),CONCATENATE("R1C",'GESTION - FISCAL - DESASTRES'!#REF!),"")</f>
        <v>#REF!</v>
      </c>
      <c r="Z26" s="53" t="e">
        <f>IF(AND('GESTION - FISCAL - DESASTRES'!#REF!="Media",'GESTION - FISCAL - DESASTRES'!#REF!="Moderado"),CONCATENATE("R1C",'GESTION - FISCAL - DESASTRES'!#REF!),"")</f>
        <v>#REF!</v>
      </c>
      <c r="AA26" s="54" t="e">
        <f>IF(AND('GESTION - FISCAL - DESASTRES'!#REF!="Media",'GESTION - FISCAL - DESASTRES'!#REF!="Moderado"),CONCATENATE("R1C",'GESTION - FISCAL - DESASTRES'!#REF!),"")</f>
        <v>#REF!</v>
      </c>
      <c r="AB26" s="34" t="e">
        <f>IF(AND('GESTION - FISCAL - DESASTRES'!#REF!="Media",'GESTION - FISCAL - DESASTRES'!#REF!="Mayor"),CONCATENATE("R1C",'GESTION - FISCAL - DESASTRES'!#REF!),"")</f>
        <v>#REF!</v>
      </c>
      <c r="AC26" s="35" t="e">
        <f>IF(AND('GESTION - FISCAL - DESASTRES'!#REF!="Media",'GESTION - FISCAL - DESASTRES'!#REF!="Mayor"),CONCATENATE("R1C",'GESTION - FISCAL - DESASTRES'!#REF!),"")</f>
        <v>#REF!</v>
      </c>
      <c r="AD26" s="35" t="e">
        <f>IF(AND('GESTION - FISCAL - DESASTRES'!#REF!="Media",'GESTION - FISCAL - DESASTRES'!#REF!="Mayor"),CONCATENATE("R1C",'GESTION - FISCAL - DESASTRES'!#REF!),"")</f>
        <v>#REF!</v>
      </c>
      <c r="AE26" s="35" t="e">
        <f>IF(AND('GESTION - FISCAL - DESASTRES'!#REF!="Media",'GESTION - FISCAL - DESASTRES'!#REF!="Mayor"),CONCATENATE("R1C",'GESTION - FISCAL - DESASTRES'!#REF!),"")</f>
        <v>#REF!</v>
      </c>
      <c r="AF26" s="35" t="e">
        <f>IF(AND('GESTION - FISCAL - DESASTRES'!#REF!="Media",'GESTION - FISCAL - DESASTRES'!#REF!="Mayor"),CONCATENATE("R1C",'GESTION - FISCAL - DESASTRES'!#REF!),"")</f>
        <v>#REF!</v>
      </c>
      <c r="AG26" s="36" t="e">
        <f>IF(AND('GESTION - FISCAL - DESASTRES'!#REF!="Media",'GESTION - FISCAL - DESASTRES'!#REF!="Mayor"),CONCATENATE("R1C",'GESTION - FISCAL - DESASTRES'!#REF!),"")</f>
        <v>#REF!</v>
      </c>
      <c r="AH26" s="37" t="e">
        <f>IF(AND('GESTION - FISCAL - DESASTRES'!#REF!="Media",'GESTION - FISCAL - DESASTRES'!#REF!="Catastrófico"),CONCATENATE("R1C",'GESTION - FISCAL - DESASTRES'!#REF!),"")</f>
        <v>#REF!</v>
      </c>
      <c r="AI26" s="38" t="e">
        <f>IF(AND('GESTION - FISCAL - DESASTRES'!#REF!="Media",'GESTION - FISCAL - DESASTRES'!#REF!="Catastrófico"),CONCATENATE("R1C",'GESTION - FISCAL - DESASTRES'!#REF!),"")</f>
        <v>#REF!</v>
      </c>
      <c r="AJ26" s="38" t="e">
        <f>IF(AND('GESTION - FISCAL - DESASTRES'!#REF!="Media",'GESTION - FISCAL - DESASTRES'!#REF!="Catastrófico"),CONCATENATE("R1C",'GESTION - FISCAL - DESASTRES'!#REF!),"")</f>
        <v>#REF!</v>
      </c>
      <c r="AK26" s="38" t="e">
        <f>IF(AND('GESTION - FISCAL - DESASTRES'!#REF!="Media",'GESTION - FISCAL - DESASTRES'!#REF!="Catastrófico"),CONCATENATE("R1C",'GESTION - FISCAL - DESASTRES'!#REF!),"")</f>
        <v>#REF!</v>
      </c>
      <c r="AL26" s="38" t="e">
        <f>IF(AND('GESTION - FISCAL - DESASTRES'!#REF!="Media",'GESTION - FISCAL - DESASTRES'!#REF!="Catastrófico"),CONCATENATE("R1C",'GESTION - FISCAL - DESASTRES'!#REF!),"")</f>
        <v>#REF!</v>
      </c>
      <c r="AM26" s="39" t="e">
        <f>IF(AND('GESTION - FISCAL - DESASTRES'!#REF!="Media",'GESTION - FISCAL - DESASTRES'!#REF!="Catastrófico"),CONCATENATE("R1C",'GESTION - FISCAL - DESASTRES'!#REF!),"")</f>
        <v>#REF!</v>
      </c>
      <c r="AN26" s="71"/>
      <c r="AO26" s="340" t="s">
        <v>75</v>
      </c>
      <c r="AP26" s="341"/>
      <c r="AQ26" s="341"/>
      <c r="AR26" s="341"/>
      <c r="AS26" s="341"/>
      <c r="AT26" s="342"/>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x14ac:dyDescent="0.25">
      <c r="A27" s="71"/>
      <c r="B27" s="215"/>
      <c r="C27" s="215"/>
      <c r="D27" s="216"/>
      <c r="E27" s="312"/>
      <c r="F27" s="313"/>
      <c r="G27" s="313"/>
      <c r="H27" s="313"/>
      <c r="I27" s="329"/>
      <c r="J27" s="55" t="e">
        <f>IF(AND('GESTION - FISCAL - DESASTRES'!#REF!="Media",'GESTION - FISCAL - DESASTRES'!#REF!="Leve"),CONCATENATE("R2C",'GESTION - FISCAL - DESASTRES'!#REF!),"")</f>
        <v>#REF!</v>
      </c>
      <c r="K27" s="56" t="e">
        <f>IF(AND('GESTION - FISCAL - DESASTRES'!#REF!="Media",'GESTION - FISCAL - DESASTRES'!#REF!="Leve"),CONCATENATE("R2C",'GESTION - FISCAL - DESASTRES'!#REF!),"")</f>
        <v>#REF!</v>
      </c>
      <c r="L27" s="56" t="e">
        <f>IF(AND('GESTION - FISCAL - DESASTRES'!#REF!="Media",'GESTION - FISCAL - DESASTRES'!#REF!="Leve"),CONCATENATE("R2C",'GESTION - FISCAL - DESASTRES'!#REF!),"")</f>
        <v>#REF!</v>
      </c>
      <c r="M27" s="56" t="e">
        <f>IF(AND('GESTION - FISCAL - DESASTRES'!#REF!="Media",'GESTION - FISCAL - DESASTRES'!#REF!="Leve"),CONCATENATE("R2C",'GESTION - FISCAL - DESASTRES'!#REF!),"")</f>
        <v>#REF!</v>
      </c>
      <c r="N27" s="56" t="e">
        <f>IF(AND('GESTION - FISCAL - DESASTRES'!#REF!="Media",'GESTION - FISCAL - DESASTRES'!#REF!="Leve"),CONCATENATE("R2C",'GESTION - FISCAL - DESASTRES'!#REF!),"")</f>
        <v>#REF!</v>
      </c>
      <c r="O27" s="57" t="e">
        <f>IF(AND('GESTION - FISCAL - DESASTRES'!#REF!="Media",'GESTION - FISCAL - DESASTRES'!#REF!="Leve"),CONCATENATE("R2C",'GESTION - FISCAL - DESASTRES'!#REF!),"")</f>
        <v>#REF!</v>
      </c>
      <c r="P27" s="55" t="e">
        <f>IF(AND('GESTION - FISCAL - DESASTRES'!#REF!="Media",'GESTION - FISCAL - DESASTRES'!#REF!="Menor"),CONCATENATE("R2C",'GESTION - FISCAL - DESASTRES'!#REF!),"")</f>
        <v>#REF!</v>
      </c>
      <c r="Q27" s="56" t="e">
        <f>IF(AND('GESTION - FISCAL - DESASTRES'!#REF!="Media",'GESTION - FISCAL - DESASTRES'!#REF!="Menor"),CONCATENATE("R2C",'GESTION - FISCAL - DESASTRES'!#REF!),"")</f>
        <v>#REF!</v>
      </c>
      <c r="R27" s="56" t="e">
        <f>IF(AND('GESTION - FISCAL - DESASTRES'!#REF!="Media",'GESTION - FISCAL - DESASTRES'!#REF!="Menor"),CONCATENATE("R2C",'GESTION - FISCAL - DESASTRES'!#REF!),"")</f>
        <v>#REF!</v>
      </c>
      <c r="S27" s="56" t="e">
        <f>IF(AND('GESTION - FISCAL - DESASTRES'!#REF!="Media",'GESTION - FISCAL - DESASTRES'!#REF!="Menor"),CONCATENATE("R2C",'GESTION - FISCAL - DESASTRES'!#REF!),"")</f>
        <v>#REF!</v>
      </c>
      <c r="T27" s="56" t="e">
        <f>IF(AND('GESTION - FISCAL - DESASTRES'!#REF!="Media",'GESTION - FISCAL - DESASTRES'!#REF!="Menor"),CONCATENATE("R2C",'GESTION - FISCAL - DESASTRES'!#REF!),"")</f>
        <v>#REF!</v>
      </c>
      <c r="U27" s="57" t="e">
        <f>IF(AND('GESTION - FISCAL - DESASTRES'!#REF!="Media",'GESTION - FISCAL - DESASTRES'!#REF!="Menor"),CONCATENATE("R2C",'GESTION - FISCAL - DESASTRES'!#REF!),"")</f>
        <v>#REF!</v>
      </c>
      <c r="V27" s="55" t="e">
        <f>IF(AND('GESTION - FISCAL - DESASTRES'!#REF!="Media",'GESTION - FISCAL - DESASTRES'!#REF!="Moderado"),CONCATENATE("R2C",'GESTION - FISCAL - DESASTRES'!#REF!),"")</f>
        <v>#REF!</v>
      </c>
      <c r="W27" s="56" t="e">
        <f>IF(AND('GESTION - FISCAL - DESASTRES'!#REF!="Media",'GESTION - FISCAL - DESASTRES'!#REF!="Moderado"),CONCATENATE("R2C",'GESTION - FISCAL - DESASTRES'!#REF!),"")</f>
        <v>#REF!</v>
      </c>
      <c r="X27" s="56" t="e">
        <f>IF(AND('GESTION - FISCAL - DESASTRES'!#REF!="Media",'GESTION - FISCAL - DESASTRES'!#REF!="Moderado"),CONCATENATE("R2C",'GESTION - FISCAL - DESASTRES'!#REF!),"")</f>
        <v>#REF!</v>
      </c>
      <c r="Y27" s="56" t="e">
        <f>IF(AND('GESTION - FISCAL - DESASTRES'!#REF!="Media",'GESTION - FISCAL - DESASTRES'!#REF!="Moderado"),CONCATENATE("R2C",'GESTION - FISCAL - DESASTRES'!#REF!),"")</f>
        <v>#REF!</v>
      </c>
      <c r="Z27" s="56" t="e">
        <f>IF(AND('GESTION - FISCAL - DESASTRES'!#REF!="Media",'GESTION - FISCAL - DESASTRES'!#REF!="Moderado"),CONCATENATE("R2C",'GESTION - FISCAL - DESASTRES'!#REF!),"")</f>
        <v>#REF!</v>
      </c>
      <c r="AA27" s="57" t="e">
        <f>IF(AND('GESTION - FISCAL - DESASTRES'!#REF!="Media",'GESTION - FISCAL - DESASTRES'!#REF!="Moderado"),CONCATENATE("R2C",'GESTION - FISCAL - DESASTRES'!#REF!),"")</f>
        <v>#REF!</v>
      </c>
      <c r="AB27" s="40" t="e">
        <f>IF(AND('GESTION - FISCAL - DESASTRES'!#REF!="Media",'GESTION - FISCAL - DESASTRES'!#REF!="Mayor"),CONCATENATE("R2C",'GESTION - FISCAL - DESASTRES'!#REF!),"")</f>
        <v>#REF!</v>
      </c>
      <c r="AC27" s="41" t="e">
        <f>IF(AND('GESTION - FISCAL - DESASTRES'!#REF!="Media",'GESTION - FISCAL - DESASTRES'!#REF!="Mayor"),CONCATENATE("R2C",'GESTION - FISCAL - DESASTRES'!#REF!),"")</f>
        <v>#REF!</v>
      </c>
      <c r="AD27" s="41" t="e">
        <f>IF(AND('GESTION - FISCAL - DESASTRES'!#REF!="Media",'GESTION - FISCAL - DESASTRES'!#REF!="Mayor"),CONCATENATE("R2C",'GESTION - FISCAL - DESASTRES'!#REF!),"")</f>
        <v>#REF!</v>
      </c>
      <c r="AE27" s="41" t="e">
        <f>IF(AND('GESTION - FISCAL - DESASTRES'!#REF!="Media",'GESTION - FISCAL - DESASTRES'!#REF!="Mayor"),CONCATENATE("R2C",'GESTION - FISCAL - DESASTRES'!#REF!),"")</f>
        <v>#REF!</v>
      </c>
      <c r="AF27" s="41" t="e">
        <f>IF(AND('GESTION - FISCAL - DESASTRES'!#REF!="Media",'GESTION - FISCAL - DESASTRES'!#REF!="Mayor"),CONCATENATE("R2C",'GESTION - FISCAL - DESASTRES'!#REF!),"")</f>
        <v>#REF!</v>
      </c>
      <c r="AG27" s="42" t="e">
        <f>IF(AND('GESTION - FISCAL - DESASTRES'!#REF!="Media",'GESTION - FISCAL - DESASTRES'!#REF!="Mayor"),CONCATENATE("R2C",'GESTION - FISCAL - DESASTRES'!#REF!),"")</f>
        <v>#REF!</v>
      </c>
      <c r="AH27" s="43" t="e">
        <f>IF(AND('GESTION - FISCAL - DESASTRES'!#REF!="Media",'GESTION - FISCAL - DESASTRES'!#REF!="Catastrófico"),CONCATENATE("R2C",'GESTION - FISCAL - DESASTRES'!#REF!),"")</f>
        <v>#REF!</v>
      </c>
      <c r="AI27" s="44" t="e">
        <f>IF(AND('GESTION - FISCAL - DESASTRES'!#REF!="Media",'GESTION - FISCAL - DESASTRES'!#REF!="Catastrófico"),CONCATENATE("R2C",'GESTION - FISCAL - DESASTRES'!#REF!),"")</f>
        <v>#REF!</v>
      </c>
      <c r="AJ27" s="44" t="e">
        <f>IF(AND('GESTION - FISCAL - DESASTRES'!#REF!="Media",'GESTION - FISCAL - DESASTRES'!#REF!="Catastrófico"),CONCATENATE("R2C",'GESTION - FISCAL - DESASTRES'!#REF!),"")</f>
        <v>#REF!</v>
      </c>
      <c r="AK27" s="44" t="e">
        <f>IF(AND('GESTION - FISCAL - DESASTRES'!#REF!="Media",'GESTION - FISCAL - DESASTRES'!#REF!="Catastrófico"),CONCATENATE("R2C",'GESTION - FISCAL - DESASTRES'!#REF!),"")</f>
        <v>#REF!</v>
      </c>
      <c r="AL27" s="44" t="e">
        <f>IF(AND('GESTION - FISCAL - DESASTRES'!#REF!="Media",'GESTION - FISCAL - DESASTRES'!#REF!="Catastrófico"),CONCATENATE("R2C",'GESTION - FISCAL - DESASTRES'!#REF!),"")</f>
        <v>#REF!</v>
      </c>
      <c r="AM27" s="45" t="e">
        <f>IF(AND('GESTION - FISCAL - DESASTRES'!#REF!="Media",'GESTION - FISCAL - DESASTRES'!#REF!="Catastrófico"),CONCATENATE("R2C",'GESTION - FISCAL - DESASTRES'!#REF!),"")</f>
        <v>#REF!</v>
      </c>
      <c r="AN27" s="71"/>
      <c r="AO27" s="343"/>
      <c r="AP27" s="344"/>
      <c r="AQ27" s="344"/>
      <c r="AR27" s="344"/>
      <c r="AS27" s="344"/>
      <c r="AT27" s="345"/>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x14ac:dyDescent="0.25">
      <c r="A28" s="71"/>
      <c r="B28" s="215"/>
      <c r="C28" s="215"/>
      <c r="D28" s="216"/>
      <c r="E28" s="314"/>
      <c r="F28" s="313"/>
      <c r="G28" s="313"/>
      <c r="H28" s="313"/>
      <c r="I28" s="329"/>
      <c r="J28" s="55" t="e">
        <f>IF(AND('GESTION - FISCAL - DESASTRES'!#REF!="Media",'GESTION - FISCAL - DESASTRES'!#REF!="Leve"),CONCATENATE("R3C",'GESTION - FISCAL - DESASTRES'!#REF!),"")</f>
        <v>#REF!</v>
      </c>
      <c r="K28" s="56" t="e">
        <f>IF(AND('GESTION - FISCAL - DESASTRES'!#REF!="Media",'GESTION - FISCAL - DESASTRES'!#REF!="Leve"),CONCATENATE("R3C",'GESTION - FISCAL - DESASTRES'!#REF!),"")</f>
        <v>#REF!</v>
      </c>
      <c r="L28" s="56" t="e">
        <f>IF(AND('GESTION - FISCAL - DESASTRES'!#REF!="Media",'GESTION - FISCAL - DESASTRES'!#REF!="Leve"),CONCATENATE("R3C",'GESTION - FISCAL - DESASTRES'!#REF!),"")</f>
        <v>#REF!</v>
      </c>
      <c r="M28" s="56" t="e">
        <f>IF(AND('GESTION - FISCAL - DESASTRES'!#REF!="Media",'GESTION - FISCAL - DESASTRES'!#REF!="Leve"),CONCATENATE("R3C",'GESTION - FISCAL - DESASTRES'!#REF!),"")</f>
        <v>#REF!</v>
      </c>
      <c r="N28" s="56" t="e">
        <f>IF(AND('GESTION - FISCAL - DESASTRES'!#REF!="Media",'GESTION - FISCAL - DESASTRES'!#REF!="Leve"),CONCATENATE("R3C",'GESTION - FISCAL - DESASTRES'!#REF!),"")</f>
        <v>#REF!</v>
      </c>
      <c r="O28" s="57" t="e">
        <f>IF(AND('GESTION - FISCAL - DESASTRES'!#REF!="Media",'GESTION - FISCAL - DESASTRES'!#REF!="Leve"),CONCATENATE("R3C",'GESTION - FISCAL - DESASTRES'!#REF!),"")</f>
        <v>#REF!</v>
      </c>
      <c r="P28" s="55" t="e">
        <f>IF(AND('GESTION - FISCAL - DESASTRES'!#REF!="Media",'GESTION - FISCAL - DESASTRES'!#REF!="Menor"),CONCATENATE("R3C",'GESTION - FISCAL - DESASTRES'!#REF!),"")</f>
        <v>#REF!</v>
      </c>
      <c r="Q28" s="56" t="e">
        <f>IF(AND('GESTION - FISCAL - DESASTRES'!#REF!="Media",'GESTION - FISCAL - DESASTRES'!#REF!="Menor"),CONCATENATE("R3C",'GESTION - FISCAL - DESASTRES'!#REF!),"")</f>
        <v>#REF!</v>
      </c>
      <c r="R28" s="56" t="e">
        <f>IF(AND('GESTION - FISCAL - DESASTRES'!#REF!="Media",'GESTION - FISCAL - DESASTRES'!#REF!="Menor"),CONCATENATE("R3C",'GESTION - FISCAL - DESASTRES'!#REF!),"")</f>
        <v>#REF!</v>
      </c>
      <c r="S28" s="56" t="e">
        <f>IF(AND('GESTION - FISCAL - DESASTRES'!#REF!="Media",'GESTION - FISCAL - DESASTRES'!#REF!="Menor"),CONCATENATE("R3C",'GESTION - FISCAL - DESASTRES'!#REF!),"")</f>
        <v>#REF!</v>
      </c>
      <c r="T28" s="56" t="e">
        <f>IF(AND('GESTION - FISCAL - DESASTRES'!#REF!="Media",'GESTION - FISCAL - DESASTRES'!#REF!="Menor"),CONCATENATE("R3C",'GESTION - FISCAL - DESASTRES'!#REF!),"")</f>
        <v>#REF!</v>
      </c>
      <c r="U28" s="57" t="e">
        <f>IF(AND('GESTION - FISCAL - DESASTRES'!#REF!="Media",'GESTION - FISCAL - DESASTRES'!#REF!="Menor"),CONCATENATE("R3C",'GESTION - FISCAL - DESASTRES'!#REF!),"")</f>
        <v>#REF!</v>
      </c>
      <c r="V28" s="55" t="e">
        <f>IF(AND('GESTION - FISCAL - DESASTRES'!#REF!="Media",'GESTION - FISCAL - DESASTRES'!#REF!="Moderado"),CONCATENATE("R3C",'GESTION - FISCAL - DESASTRES'!#REF!),"")</f>
        <v>#REF!</v>
      </c>
      <c r="W28" s="56" t="e">
        <f>IF(AND('GESTION - FISCAL - DESASTRES'!#REF!="Media",'GESTION - FISCAL - DESASTRES'!#REF!="Moderado"),CONCATENATE("R3C",'GESTION - FISCAL - DESASTRES'!#REF!),"")</f>
        <v>#REF!</v>
      </c>
      <c r="X28" s="56" t="e">
        <f>IF(AND('GESTION - FISCAL - DESASTRES'!#REF!="Media",'GESTION - FISCAL - DESASTRES'!#REF!="Moderado"),CONCATENATE("R3C",'GESTION - FISCAL - DESASTRES'!#REF!),"")</f>
        <v>#REF!</v>
      </c>
      <c r="Y28" s="56" t="e">
        <f>IF(AND('GESTION - FISCAL - DESASTRES'!#REF!="Media",'GESTION - FISCAL - DESASTRES'!#REF!="Moderado"),CONCATENATE("R3C",'GESTION - FISCAL - DESASTRES'!#REF!),"")</f>
        <v>#REF!</v>
      </c>
      <c r="Z28" s="56" t="e">
        <f>IF(AND('GESTION - FISCAL - DESASTRES'!#REF!="Media",'GESTION - FISCAL - DESASTRES'!#REF!="Moderado"),CONCATENATE("R3C",'GESTION - FISCAL - DESASTRES'!#REF!),"")</f>
        <v>#REF!</v>
      </c>
      <c r="AA28" s="57" t="e">
        <f>IF(AND('GESTION - FISCAL - DESASTRES'!#REF!="Media",'GESTION - FISCAL - DESASTRES'!#REF!="Moderado"),CONCATENATE("R3C",'GESTION - FISCAL - DESASTRES'!#REF!),"")</f>
        <v>#REF!</v>
      </c>
      <c r="AB28" s="40" t="e">
        <f>IF(AND('GESTION - FISCAL - DESASTRES'!#REF!="Media",'GESTION - FISCAL - DESASTRES'!#REF!="Mayor"),CONCATENATE("R3C",'GESTION - FISCAL - DESASTRES'!#REF!),"")</f>
        <v>#REF!</v>
      </c>
      <c r="AC28" s="41" t="e">
        <f>IF(AND('GESTION - FISCAL - DESASTRES'!#REF!="Media",'GESTION - FISCAL - DESASTRES'!#REF!="Mayor"),CONCATENATE("R3C",'GESTION - FISCAL - DESASTRES'!#REF!),"")</f>
        <v>#REF!</v>
      </c>
      <c r="AD28" s="41" t="e">
        <f>IF(AND('GESTION - FISCAL - DESASTRES'!#REF!="Media",'GESTION - FISCAL - DESASTRES'!#REF!="Mayor"),CONCATENATE("R3C",'GESTION - FISCAL - DESASTRES'!#REF!),"")</f>
        <v>#REF!</v>
      </c>
      <c r="AE28" s="41" t="e">
        <f>IF(AND('GESTION - FISCAL - DESASTRES'!#REF!="Media",'GESTION - FISCAL - DESASTRES'!#REF!="Mayor"),CONCATENATE("R3C",'GESTION - FISCAL - DESASTRES'!#REF!),"")</f>
        <v>#REF!</v>
      </c>
      <c r="AF28" s="41" t="e">
        <f>IF(AND('GESTION - FISCAL - DESASTRES'!#REF!="Media",'GESTION - FISCAL - DESASTRES'!#REF!="Mayor"),CONCATENATE("R3C",'GESTION - FISCAL - DESASTRES'!#REF!),"")</f>
        <v>#REF!</v>
      </c>
      <c r="AG28" s="42" t="e">
        <f>IF(AND('GESTION - FISCAL - DESASTRES'!#REF!="Media",'GESTION - FISCAL - DESASTRES'!#REF!="Mayor"),CONCATENATE("R3C",'GESTION - FISCAL - DESASTRES'!#REF!),"")</f>
        <v>#REF!</v>
      </c>
      <c r="AH28" s="43" t="e">
        <f>IF(AND('GESTION - FISCAL - DESASTRES'!#REF!="Media",'GESTION - FISCAL - DESASTRES'!#REF!="Catastrófico"),CONCATENATE("R3C",'GESTION - FISCAL - DESASTRES'!#REF!),"")</f>
        <v>#REF!</v>
      </c>
      <c r="AI28" s="44" t="e">
        <f>IF(AND('GESTION - FISCAL - DESASTRES'!#REF!="Media",'GESTION - FISCAL - DESASTRES'!#REF!="Catastrófico"),CONCATENATE("R3C",'GESTION - FISCAL - DESASTRES'!#REF!),"")</f>
        <v>#REF!</v>
      </c>
      <c r="AJ28" s="44" t="e">
        <f>IF(AND('GESTION - FISCAL - DESASTRES'!#REF!="Media",'GESTION - FISCAL - DESASTRES'!#REF!="Catastrófico"),CONCATENATE("R3C",'GESTION - FISCAL - DESASTRES'!#REF!),"")</f>
        <v>#REF!</v>
      </c>
      <c r="AK28" s="44" t="e">
        <f>IF(AND('GESTION - FISCAL - DESASTRES'!#REF!="Media",'GESTION - FISCAL - DESASTRES'!#REF!="Catastrófico"),CONCATENATE("R3C",'GESTION - FISCAL - DESASTRES'!#REF!),"")</f>
        <v>#REF!</v>
      </c>
      <c r="AL28" s="44" t="e">
        <f>IF(AND('GESTION - FISCAL - DESASTRES'!#REF!="Media",'GESTION - FISCAL - DESASTRES'!#REF!="Catastrófico"),CONCATENATE("R3C",'GESTION - FISCAL - DESASTRES'!#REF!),"")</f>
        <v>#REF!</v>
      </c>
      <c r="AM28" s="45" t="e">
        <f>IF(AND('GESTION - FISCAL - DESASTRES'!#REF!="Media",'GESTION - FISCAL - DESASTRES'!#REF!="Catastrófico"),CONCATENATE("R3C",'GESTION - FISCAL - DESASTRES'!#REF!),"")</f>
        <v>#REF!</v>
      </c>
      <c r="AN28" s="71"/>
      <c r="AO28" s="343"/>
      <c r="AP28" s="344"/>
      <c r="AQ28" s="344"/>
      <c r="AR28" s="344"/>
      <c r="AS28" s="344"/>
      <c r="AT28" s="345"/>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x14ac:dyDescent="0.25">
      <c r="A29" s="71"/>
      <c r="B29" s="215"/>
      <c r="C29" s="215"/>
      <c r="D29" s="216"/>
      <c r="E29" s="314"/>
      <c r="F29" s="313"/>
      <c r="G29" s="313"/>
      <c r="H29" s="313"/>
      <c r="I29" s="329"/>
      <c r="J29" s="55" t="e">
        <f>IF(AND('GESTION - FISCAL - DESASTRES'!#REF!="Media",'GESTION - FISCAL - DESASTRES'!#REF!="Leve"),CONCATENATE("R4C",'GESTION - FISCAL - DESASTRES'!#REF!),"")</f>
        <v>#REF!</v>
      </c>
      <c r="K29" s="56" t="e">
        <f>IF(AND('GESTION - FISCAL - DESASTRES'!#REF!="Media",'GESTION - FISCAL - DESASTRES'!#REF!="Leve"),CONCATENATE("R4C",'GESTION - FISCAL - DESASTRES'!#REF!),"")</f>
        <v>#REF!</v>
      </c>
      <c r="L29" s="56" t="e">
        <f>IF(AND('GESTION - FISCAL - DESASTRES'!#REF!="Media",'GESTION - FISCAL - DESASTRES'!#REF!="Leve"),CONCATENATE("R4C",'GESTION - FISCAL - DESASTRES'!#REF!),"")</f>
        <v>#REF!</v>
      </c>
      <c r="M29" s="56" t="e">
        <f>IF(AND('GESTION - FISCAL - DESASTRES'!#REF!="Media",'GESTION - FISCAL - DESASTRES'!#REF!="Leve"),CONCATENATE("R4C",'GESTION - FISCAL - DESASTRES'!#REF!),"")</f>
        <v>#REF!</v>
      </c>
      <c r="N29" s="56" t="e">
        <f>IF(AND('GESTION - FISCAL - DESASTRES'!#REF!="Media",'GESTION - FISCAL - DESASTRES'!#REF!="Leve"),CONCATENATE("R4C",'GESTION - FISCAL - DESASTRES'!#REF!),"")</f>
        <v>#REF!</v>
      </c>
      <c r="O29" s="57" t="e">
        <f>IF(AND('GESTION - FISCAL - DESASTRES'!#REF!="Media",'GESTION - FISCAL - DESASTRES'!#REF!="Leve"),CONCATENATE("R4C",'GESTION - FISCAL - DESASTRES'!#REF!),"")</f>
        <v>#REF!</v>
      </c>
      <c r="P29" s="55" t="e">
        <f>IF(AND('GESTION - FISCAL - DESASTRES'!#REF!="Media",'GESTION - FISCAL - DESASTRES'!#REF!="Menor"),CONCATENATE("R4C",'GESTION - FISCAL - DESASTRES'!#REF!),"")</f>
        <v>#REF!</v>
      </c>
      <c r="Q29" s="56" t="e">
        <f>IF(AND('GESTION - FISCAL - DESASTRES'!#REF!="Media",'GESTION - FISCAL - DESASTRES'!#REF!="Menor"),CONCATENATE("R4C",'GESTION - FISCAL - DESASTRES'!#REF!),"")</f>
        <v>#REF!</v>
      </c>
      <c r="R29" s="56" t="e">
        <f>IF(AND('GESTION - FISCAL - DESASTRES'!#REF!="Media",'GESTION - FISCAL - DESASTRES'!#REF!="Menor"),CONCATENATE("R4C",'GESTION - FISCAL - DESASTRES'!#REF!),"")</f>
        <v>#REF!</v>
      </c>
      <c r="S29" s="56" t="e">
        <f>IF(AND('GESTION - FISCAL - DESASTRES'!#REF!="Media",'GESTION - FISCAL - DESASTRES'!#REF!="Menor"),CONCATENATE("R4C",'GESTION - FISCAL - DESASTRES'!#REF!),"")</f>
        <v>#REF!</v>
      </c>
      <c r="T29" s="56" t="e">
        <f>IF(AND('GESTION - FISCAL - DESASTRES'!#REF!="Media",'GESTION - FISCAL - DESASTRES'!#REF!="Menor"),CONCATENATE("R4C",'GESTION - FISCAL - DESASTRES'!#REF!),"")</f>
        <v>#REF!</v>
      </c>
      <c r="U29" s="57" t="e">
        <f>IF(AND('GESTION - FISCAL - DESASTRES'!#REF!="Media",'GESTION - FISCAL - DESASTRES'!#REF!="Menor"),CONCATENATE("R4C",'GESTION - FISCAL - DESASTRES'!#REF!),"")</f>
        <v>#REF!</v>
      </c>
      <c r="V29" s="55" t="e">
        <f>IF(AND('GESTION - FISCAL - DESASTRES'!#REF!="Media",'GESTION - FISCAL - DESASTRES'!#REF!="Moderado"),CONCATENATE("R4C",'GESTION - FISCAL - DESASTRES'!#REF!),"")</f>
        <v>#REF!</v>
      </c>
      <c r="W29" s="56" t="e">
        <f>IF(AND('GESTION - FISCAL - DESASTRES'!#REF!="Media",'GESTION - FISCAL - DESASTRES'!#REF!="Moderado"),CONCATENATE("R4C",'GESTION - FISCAL - DESASTRES'!#REF!),"")</f>
        <v>#REF!</v>
      </c>
      <c r="X29" s="56" t="e">
        <f>IF(AND('GESTION - FISCAL - DESASTRES'!#REF!="Media",'GESTION - FISCAL - DESASTRES'!#REF!="Moderado"),CONCATENATE("R4C",'GESTION - FISCAL - DESASTRES'!#REF!),"")</f>
        <v>#REF!</v>
      </c>
      <c r="Y29" s="56" t="e">
        <f>IF(AND('GESTION - FISCAL - DESASTRES'!#REF!="Media",'GESTION - FISCAL - DESASTRES'!#REF!="Moderado"),CONCATENATE("R4C",'GESTION - FISCAL - DESASTRES'!#REF!),"")</f>
        <v>#REF!</v>
      </c>
      <c r="Z29" s="56" t="e">
        <f>IF(AND('GESTION - FISCAL - DESASTRES'!#REF!="Media",'GESTION - FISCAL - DESASTRES'!#REF!="Moderado"),CONCATENATE("R4C",'GESTION - FISCAL - DESASTRES'!#REF!),"")</f>
        <v>#REF!</v>
      </c>
      <c r="AA29" s="57" t="e">
        <f>IF(AND('GESTION - FISCAL - DESASTRES'!#REF!="Media",'GESTION - FISCAL - DESASTRES'!#REF!="Moderado"),CONCATENATE("R4C",'GESTION - FISCAL - DESASTRES'!#REF!),"")</f>
        <v>#REF!</v>
      </c>
      <c r="AB29" s="40" t="e">
        <f>IF(AND('GESTION - FISCAL - DESASTRES'!#REF!="Media",'GESTION - FISCAL - DESASTRES'!#REF!="Mayor"),CONCATENATE("R4C",'GESTION - FISCAL - DESASTRES'!#REF!),"")</f>
        <v>#REF!</v>
      </c>
      <c r="AC29" s="41" t="e">
        <f>IF(AND('GESTION - FISCAL - DESASTRES'!#REF!="Media",'GESTION - FISCAL - DESASTRES'!#REF!="Mayor"),CONCATENATE("R4C",'GESTION - FISCAL - DESASTRES'!#REF!),"")</f>
        <v>#REF!</v>
      </c>
      <c r="AD29" s="41" t="e">
        <f>IF(AND('GESTION - FISCAL - DESASTRES'!#REF!="Media",'GESTION - FISCAL - DESASTRES'!#REF!="Mayor"),CONCATENATE("R4C",'GESTION - FISCAL - DESASTRES'!#REF!),"")</f>
        <v>#REF!</v>
      </c>
      <c r="AE29" s="41" t="e">
        <f>IF(AND('GESTION - FISCAL - DESASTRES'!#REF!="Media",'GESTION - FISCAL - DESASTRES'!#REF!="Mayor"),CONCATENATE("R4C",'GESTION - FISCAL - DESASTRES'!#REF!),"")</f>
        <v>#REF!</v>
      </c>
      <c r="AF29" s="41" t="e">
        <f>IF(AND('GESTION - FISCAL - DESASTRES'!#REF!="Media",'GESTION - FISCAL - DESASTRES'!#REF!="Mayor"),CONCATENATE("R4C",'GESTION - FISCAL - DESASTRES'!#REF!),"")</f>
        <v>#REF!</v>
      </c>
      <c r="AG29" s="42" t="e">
        <f>IF(AND('GESTION - FISCAL - DESASTRES'!#REF!="Media",'GESTION - FISCAL - DESASTRES'!#REF!="Mayor"),CONCATENATE("R4C",'GESTION - FISCAL - DESASTRES'!#REF!),"")</f>
        <v>#REF!</v>
      </c>
      <c r="AH29" s="43" t="e">
        <f>IF(AND('GESTION - FISCAL - DESASTRES'!#REF!="Media",'GESTION - FISCAL - DESASTRES'!#REF!="Catastrófico"),CONCATENATE("R4C",'GESTION - FISCAL - DESASTRES'!#REF!),"")</f>
        <v>#REF!</v>
      </c>
      <c r="AI29" s="44" t="e">
        <f>IF(AND('GESTION - FISCAL - DESASTRES'!#REF!="Media",'GESTION - FISCAL - DESASTRES'!#REF!="Catastrófico"),CONCATENATE("R4C",'GESTION - FISCAL - DESASTRES'!#REF!),"")</f>
        <v>#REF!</v>
      </c>
      <c r="AJ29" s="44" t="e">
        <f>IF(AND('GESTION - FISCAL - DESASTRES'!#REF!="Media",'GESTION - FISCAL - DESASTRES'!#REF!="Catastrófico"),CONCATENATE("R4C",'GESTION - FISCAL - DESASTRES'!#REF!),"")</f>
        <v>#REF!</v>
      </c>
      <c r="AK29" s="44" t="e">
        <f>IF(AND('GESTION - FISCAL - DESASTRES'!#REF!="Media",'GESTION - FISCAL - DESASTRES'!#REF!="Catastrófico"),CONCATENATE("R4C",'GESTION - FISCAL - DESASTRES'!#REF!),"")</f>
        <v>#REF!</v>
      </c>
      <c r="AL29" s="44" t="e">
        <f>IF(AND('GESTION - FISCAL - DESASTRES'!#REF!="Media",'GESTION - FISCAL - DESASTRES'!#REF!="Catastrófico"),CONCATENATE("R4C",'GESTION - FISCAL - DESASTRES'!#REF!),"")</f>
        <v>#REF!</v>
      </c>
      <c r="AM29" s="45" t="e">
        <f>IF(AND('GESTION - FISCAL - DESASTRES'!#REF!="Media",'GESTION - FISCAL - DESASTRES'!#REF!="Catastrófico"),CONCATENATE("R4C",'GESTION - FISCAL - DESASTRES'!#REF!),"")</f>
        <v>#REF!</v>
      </c>
      <c r="AN29" s="71"/>
      <c r="AO29" s="343"/>
      <c r="AP29" s="344"/>
      <c r="AQ29" s="344"/>
      <c r="AR29" s="344"/>
      <c r="AS29" s="344"/>
      <c r="AT29" s="345"/>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x14ac:dyDescent="0.25">
      <c r="A30" s="71"/>
      <c r="B30" s="215"/>
      <c r="C30" s="215"/>
      <c r="D30" s="216"/>
      <c r="E30" s="314"/>
      <c r="F30" s="313"/>
      <c r="G30" s="313"/>
      <c r="H30" s="313"/>
      <c r="I30" s="329"/>
      <c r="J30" s="55" t="e">
        <f>IF(AND('GESTION - FISCAL - DESASTRES'!#REF!="Media",'GESTION - FISCAL - DESASTRES'!#REF!="Leve"),CONCATENATE("R5C",'GESTION - FISCAL - DESASTRES'!#REF!),"")</f>
        <v>#REF!</v>
      </c>
      <c r="K30" s="56" t="e">
        <f>IF(AND('GESTION - FISCAL - DESASTRES'!#REF!="Media",'GESTION - FISCAL - DESASTRES'!#REF!="Leve"),CONCATENATE("R5C",'GESTION - FISCAL - DESASTRES'!#REF!),"")</f>
        <v>#REF!</v>
      </c>
      <c r="L30" s="56" t="e">
        <f>IF(AND('GESTION - FISCAL - DESASTRES'!#REF!="Media",'GESTION - FISCAL - DESASTRES'!#REF!="Leve"),CONCATENATE("R5C",'GESTION - FISCAL - DESASTRES'!#REF!),"")</f>
        <v>#REF!</v>
      </c>
      <c r="M30" s="56" t="e">
        <f>IF(AND('GESTION - FISCAL - DESASTRES'!#REF!="Media",'GESTION - FISCAL - DESASTRES'!#REF!="Leve"),CONCATENATE("R5C",'GESTION - FISCAL - DESASTRES'!#REF!),"")</f>
        <v>#REF!</v>
      </c>
      <c r="N30" s="56" t="e">
        <f>IF(AND('GESTION - FISCAL - DESASTRES'!#REF!="Media",'GESTION - FISCAL - DESASTRES'!#REF!="Leve"),CONCATENATE("R5C",'GESTION - FISCAL - DESASTRES'!#REF!),"")</f>
        <v>#REF!</v>
      </c>
      <c r="O30" s="57" t="e">
        <f>IF(AND('GESTION - FISCAL - DESASTRES'!#REF!="Media",'GESTION - FISCAL - DESASTRES'!#REF!="Leve"),CONCATENATE("R5C",'GESTION - FISCAL - DESASTRES'!#REF!),"")</f>
        <v>#REF!</v>
      </c>
      <c r="P30" s="55" t="e">
        <f>IF(AND('GESTION - FISCAL - DESASTRES'!#REF!="Media",'GESTION - FISCAL - DESASTRES'!#REF!="Menor"),CONCATENATE("R5C",'GESTION - FISCAL - DESASTRES'!#REF!),"")</f>
        <v>#REF!</v>
      </c>
      <c r="Q30" s="56" t="e">
        <f>IF(AND('GESTION - FISCAL - DESASTRES'!#REF!="Media",'GESTION - FISCAL - DESASTRES'!#REF!="Menor"),CONCATENATE("R5C",'GESTION - FISCAL - DESASTRES'!#REF!),"")</f>
        <v>#REF!</v>
      </c>
      <c r="R30" s="56" t="e">
        <f>IF(AND('GESTION - FISCAL - DESASTRES'!#REF!="Media",'GESTION - FISCAL - DESASTRES'!#REF!="Menor"),CONCATENATE("R5C",'GESTION - FISCAL - DESASTRES'!#REF!),"")</f>
        <v>#REF!</v>
      </c>
      <c r="S30" s="56" t="e">
        <f>IF(AND('GESTION - FISCAL - DESASTRES'!#REF!="Media",'GESTION - FISCAL - DESASTRES'!#REF!="Menor"),CONCATENATE("R5C",'GESTION - FISCAL - DESASTRES'!#REF!),"")</f>
        <v>#REF!</v>
      </c>
      <c r="T30" s="56" t="e">
        <f>IF(AND('GESTION - FISCAL - DESASTRES'!#REF!="Media",'GESTION - FISCAL - DESASTRES'!#REF!="Menor"),CONCATENATE("R5C",'GESTION - FISCAL - DESASTRES'!#REF!),"")</f>
        <v>#REF!</v>
      </c>
      <c r="U30" s="57" t="e">
        <f>IF(AND('GESTION - FISCAL - DESASTRES'!#REF!="Media",'GESTION - FISCAL - DESASTRES'!#REF!="Menor"),CONCATENATE("R5C",'GESTION - FISCAL - DESASTRES'!#REF!),"")</f>
        <v>#REF!</v>
      </c>
      <c r="V30" s="55" t="e">
        <f>IF(AND('GESTION - FISCAL - DESASTRES'!#REF!="Media",'GESTION - FISCAL - DESASTRES'!#REF!="Moderado"),CONCATENATE("R5C",'GESTION - FISCAL - DESASTRES'!#REF!),"")</f>
        <v>#REF!</v>
      </c>
      <c r="W30" s="56" t="e">
        <f>IF(AND('GESTION - FISCAL - DESASTRES'!#REF!="Media",'GESTION - FISCAL - DESASTRES'!#REF!="Moderado"),CONCATENATE("R5C",'GESTION - FISCAL - DESASTRES'!#REF!),"")</f>
        <v>#REF!</v>
      </c>
      <c r="X30" s="56" t="e">
        <f>IF(AND('GESTION - FISCAL - DESASTRES'!#REF!="Media",'GESTION - FISCAL - DESASTRES'!#REF!="Moderado"),CONCATENATE("R5C",'GESTION - FISCAL - DESASTRES'!#REF!),"")</f>
        <v>#REF!</v>
      </c>
      <c r="Y30" s="56" t="e">
        <f>IF(AND('GESTION - FISCAL - DESASTRES'!#REF!="Media",'GESTION - FISCAL - DESASTRES'!#REF!="Moderado"),CONCATENATE("R5C",'GESTION - FISCAL - DESASTRES'!#REF!),"")</f>
        <v>#REF!</v>
      </c>
      <c r="Z30" s="56" t="e">
        <f>IF(AND('GESTION - FISCAL - DESASTRES'!#REF!="Media",'GESTION - FISCAL - DESASTRES'!#REF!="Moderado"),CONCATENATE("R5C",'GESTION - FISCAL - DESASTRES'!#REF!),"")</f>
        <v>#REF!</v>
      </c>
      <c r="AA30" s="57" t="e">
        <f>IF(AND('GESTION - FISCAL - DESASTRES'!#REF!="Media",'GESTION - FISCAL - DESASTRES'!#REF!="Moderado"),CONCATENATE("R5C",'GESTION - FISCAL - DESASTRES'!#REF!),"")</f>
        <v>#REF!</v>
      </c>
      <c r="AB30" s="40" t="e">
        <f>IF(AND('GESTION - FISCAL - DESASTRES'!#REF!="Media",'GESTION - FISCAL - DESASTRES'!#REF!="Mayor"),CONCATENATE("R5C",'GESTION - FISCAL - DESASTRES'!#REF!),"")</f>
        <v>#REF!</v>
      </c>
      <c r="AC30" s="41" t="e">
        <f>IF(AND('GESTION - FISCAL - DESASTRES'!#REF!="Media",'GESTION - FISCAL - DESASTRES'!#REF!="Mayor"),CONCATENATE("R5C",'GESTION - FISCAL - DESASTRES'!#REF!),"")</f>
        <v>#REF!</v>
      </c>
      <c r="AD30" s="41" t="e">
        <f>IF(AND('GESTION - FISCAL - DESASTRES'!#REF!="Media",'GESTION - FISCAL - DESASTRES'!#REF!="Mayor"),CONCATENATE("R5C",'GESTION - FISCAL - DESASTRES'!#REF!),"")</f>
        <v>#REF!</v>
      </c>
      <c r="AE30" s="41" t="e">
        <f>IF(AND('GESTION - FISCAL - DESASTRES'!#REF!="Media",'GESTION - FISCAL - DESASTRES'!#REF!="Mayor"),CONCATENATE("R5C",'GESTION - FISCAL - DESASTRES'!#REF!),"")</f>
        <v>#REF!</v>
      </c>
      <c r="AF30" s="41" t="e">
        <f>IF(AND('GESTION - FISCAL - DESASTRES'!#REF!="Media",'GESTION - FISCAL - DESASTRES'!#REF!="Mayor"),CONCATENATE("R5C",'GESTION - FISCAL - DESASTRES'!#REF!),"")</f>
        <v>#REF!</v>
      </c>
      <c r="AG30" s="42" t="e">
        <f>IF(AND('GESTION - FISCAL - DESASTRES'!#REF!="Media",'GESTION - FISCAL - DESASTRES'!#REF!="Mayor"),CONCATENATE("R5C",'GESTION - FISCAL - DESASTRES'!#REF!),"")</f>
        <v>#REF!</v>
      </c>
      <c r="AH30" s="43" t="e">
        <f>IF(AND('GESTION - FISCAL - DESASTRES'!#REF!="Media",'GESTION - FISCAL - DESASTRES'!#REF!="Catastrófico"),CONCATENATE("R5C",'GESTION - FISCAL - DESASTRES'!#REF!),"")</f>
        <v>#REF!</v>
      </c>
      <c r="AI30" s="44" t="e">
        <f>IF(AND('GESTION - FISCAL - DESASTRES'!#REF!="Media",'GESTION - FISCAL - DESASTRES'!#REF!="Catastrófico"),CONCATENATE("R5C",'GESTION - FISCAL - DESASTRES'!#REF!),"")</f>
        <v>#REF!</v>
      </c>
      <c r="AJ30" s="44" t="e">
        <f>IF(AND('GESTION - FISCAL - DESASTRES'!#REF!="Media",'GESTION - FISCAL - DESASTRES'!#REF!="Catastrófico"),CONCATENATE("R5C",'GESTION - FISCAL - DESASTRES'!#REF!),"")</f>
        <v>#REF!</v>
      </c>
      <c r="AK30" s="44" t="e">
        <f>IF(AND('GESTION - FISCAL - DESASTRES'!#REF!="Media",'GESTION - FISCAL - DESASTRES'!#REF!="Catastrófico"),CONCATENATE("R5C",'GESTION - FISCAL - DESASTRES'!#REF!),"")</f>
        <v>#REF!</v>
      </c>
      <c r="AL30" s="44" t="e">
        <f>IF(AND('GESTION - FISCAL - DESASTRES'!#REF!="Media",'GESTION - FISCAL - DESASTRES'!#REF!="Catastrófico"),CONCATENATE("R5C",'GESTION - FISCAL - DESASTRES'!#REF!),"")</f>
        <v>#REF!</v>
      </c>
      <c r="AM30" s="45" t="e">
        <f>IF(AND('GESTION - FISCAL - DESASTRES'!#REF!="Media",'GESTION - FISCAL - DESASTRES'!#REF!="Catastrófico"),CONCATENATE("R5C",'GESTION - FISCAL - DESASTRES'!#REF!),"")</f>
        <v>#REF!</v>
      </c>
      <c r="AN30" s="71"/>
      <c r="AO30" s="343"/>
      <c r="AP30" s="344"/>
      <c r="AQ30" s="344"/>
      <c r="AR30" s="344"/>
      <c r="AS30" s="344"/>
      <c r="AT30" s="345"/>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x14ac:dyDescent="0.25">
      <c r="A31" s="71"/>
      <c r="B31" s="215"/>
      <c r="C31" s="215"/>
      <c r="D31" s="216"/>
      <c r="E31" s="314"/>
      <c r="F31" s="313"/>
      <c r="G31" s="313"/>
      <c r="H31" s="313"/>
      <c r="I31" s="329"/>
      <c r="J31" s="55" t="e">
        <f>IF(AND('GESTION - FISCAL - DESASTRES'!#REF!="Media",'GESTION - FISCAL - DESASTRES'!#REF!="Leve"),CONCATENATE("R6C",'GESTION - FISCAL - DESASTRES'!#REF!),"")</f>
        <v>#REF!</v>
      </c>
      <c r="K31" s="56" t="e">
        <f>IF(AND('GESTION - FISCAL - DESASTRES'!#REF!="Media",'GESTION - FISCAL - DESASTRES'!#REF!="Leve"),CONCATENATE("R6C",'GESTION - FISCAL - DESASTRES'!#REF!),"")</f>
        <v>#REF!</v>
      </c>
      <c r="L31" s="56" t="e">
        <f>IF(AND('GESTION - FISCAL - DESASTRES'!#REF!="Media",'GESTION - FISCAL - DESASTRES'!#REF!="Leve"),CONCATENATE("R6C",'GESTION - FISCAL - DESASTRES'!#REF!),"")</f>
        <v>#REF!</v>
      </c>
      <c r="M31" s="56" t="e">
        <f>IF(AND('GESTION - FISCAL - DESASTRES'!#REF!="Media",'GESTION - FISCAL - DESASTRES'!#REF!="Leve"),CONCATENATE("R6C",'GESTION - FISCAL - DESASTRES'!#REF!),"")</f>
        <v>#REF!</v>
      </c>
      <c r="N31" s="56" t="e">
        <f>IF(AND('GESTION - FISCAL - DESASTRES'!#REF!="Media",'GESTION - FISCAL - DESASTRES'!#REF!="Leve"),CONCATENATE("R6C",'GESTION - FISCAL - DESASTRES'!#REF!),"")</f>
        <v>#REF!</v>
      </c>
      <c r="O31" s="57" t="e">
        <f>IF(AND('GESTION - FISCAL - DESASTRES'!#REF!="Media",'GESTION - FISCAL - DESASTRES'!#REF!="Leve"),CONCATENATE("R6C",'GESTION - FISCAL - DESASTRES'!#REF!),"")</f>
        <v>#REF!</v>
      </c>
      <c r="P31" s="55" t="e">
        <f>IF(AND('GESTION - FISCAL - DESASTRES'!#REF!="Media",'GESTION - FISCAL - DESASTRES'!#REF!="Menor"),CONCATENATE("R6C",'GESTION - FISCAL - DESASTRES'!#REF!),"")</f>
        <v>#REF!</v>
      </c>
      <c r="Q31" s="56" t="e">
        <f>IF(AND('GESTION - FISCAL - DESASTRES'!#REF!="Media",'GESTION - FISCAL - DESASTRES'!#REF!="Menor"),CONCATENATE("R6C",'GESTION - FISCAL - DESASTRES'!#REF!),"")</f>
        <v>#REF!</v>
      </c>
      <c r="R31" s="56" t="e">
        <f>IF(AND('GESTION - FISCAL - DESASTRES'!#REF!="Media",'GESTION - FISCAL - DESASTRES'!#REF!="Menor"),CONCATENATE("R6C",'GESTION - FISCAL - DESASTRES'!#REF!),"")</f>
        <v>#REF!</v>
      </c>
      <c r="S31" s="56" t="e">
        <f>IF(AND('GESTION - FISCAL - DESASTRES'!#REF!="Media",'GESTION - FISCAL - DESASTRES'!#REF!="Menor"),CONCATENATE("R6C",'GESTION - FISCAL - DESASTRES'!#REF!),"")</f>
        <v>#REF!</v>
      </c>
      <c r="T31" s="56" t="e">
        <f>IF(AND('GESTION - FISCAL - DESASTRES'!#REF!="Media",'GESTION - FISCAL - DESASTRES'!#REF!="Menor"),CONCATENATE("R6C",'GESTION - FISCAL - DESASTRES'!#REF!),"")</f>
        <v>#REF!</v>
      </c>
      <c r="U31" s="57" t="e">
        <f>IF(AND('GESTION - FISCAL - DESASTRES'!#REF!="Media",'GESTION - FISCAL - DESASTRES'!#REF!="Menor"),CONCATENATE("R6C",'GESTION - FISCAL - DESASTRES'!#REF!),"")</f>
        <v>#REF!</v>
      </c>
      <c r="V31" s="55" t="e">
        <f>IF(AND('GESTION - FISCAL - DESASTRES'!#REF!="Media",'GESTION - FISCAL - DESASTRES'!#REF!="Moderado"),CONCATENATE("R6C",'GESTION - FISCAL - DESASTRES'!#REF!),"")</f>
        <v>#REF!</v>
      </c>
      <c r="W31" s="56" t="e">
        <f>IF(AND('GESTION - FISCAL - DESASTRES'!#REF!="Media",'GESTION - FISCAL - DESASTRES'!#REF!="Moderado"),CONCATENATE("R6C",'GESTION - FISCAL - DESASTRES'!#REF!),"")</f>
        <v>#REF!</v>
      </c>
      <c r="X31" s="56" t="e">
        <f>IF(AND('GESTION - FISCAL - DESASTRES'!#REF!="Media",'GESTION - FISCAL - DESASTRES'!#REF!="Moderado"),CONCATENATE("R6C",'GESTION - FISCAL - DESASTRES'!#REF!),"")</f>
        <v>#REF!</v>
      </c>
      <c r="Y31" s="56" t="e">
        <f>IF(AND('GESTION - FISCAL - DESASTRES'!#REF!="Media",'GESTION - FISCAL - DESASTRES'!#REF!="Moderado"),CONCATENATE("R6C",'GESTION - FISCAL - DESASTRES'!#REF!),"")</f>
        <v>#REF!</v>
      </c>
      <c r="Z31" s="56" t="e">
        <f>IF(AND('GESTION - FISCAL - DESASTRES'!#REF!="Media",'GESTION - FISCAL - DESASTRES'!#REF!="Moderado"),CONCATENATE("R6C",'GESTION - FISCAL - DESASTRES'!#REF!),"")</f>
        <v>#REF!</v>
      </c>
      <c r="AA31" s="57" t="e">
        <f>IF(AND('GESTION - FISCAL - DESASTRES'!#REF!="Media",'GESTION - FISCAL - DESASTRES'!#REF!="Moderado"),CONCATENATE("R6C",'GESTION - FISCAL - DESASTRES'!#REF!),"")</f>
        <v>#REF!</v>
      </c>
      <c r="AB31" s="40" t="e">
        <f>IF(AND('GESTION - FISCAL - DESASTRES'!#REF!="Media",'GESTION - FISCAL - DESASTRES'!#REF!="Mayor"),CONCATENATE("R6C",'GESTION - FISCAL - DESASTRES'!#REF!),"")</f>
        <v>#REF!</v>
      </c>
      <c r="AC31" s="41" t="e">
        <f>IF(AND('GESTION - FISCAL - DESASTRES'!#REF!="Media",'GESTION - FISCAL - DESASTRES'!#REF!="Mayor"),CONCATENATE("R6C",'GESTION - FISCAL - DESASTRES'!#REF!),"")</f>
        <v>#REF!</v>
      </c>
      <c r="AD31" s="41" t="e">
        <f>IF(AND('GESTION - FISCAL - DESASTRES'!#REF!="Media",'GESTION - FISCAL - DESASTRES'!#REF!="Mayor"),CONCATENATE("R6C",'GESTION - FISCAL - DESASTRES'!#REF!),"")</f>
        <v>#REF!</v>
      </c>
      <c r="AE31" s="41" t="e">
        <f>IF(AND('GESTION - FISCAL - DESASTRES'!#REF!="Media",'GESTION - FISCAL - DESASTRES'!#REF!="Mayor"),CONCATENATE("R6C",'GESTION - FISCAL - DESASTRES'!#REF!),"")</f>
        <v>#REF!</v>
      </c>
      <c r="AF31" s="41" t="e">
        <f>IF(AND('GESTION - FISCAL - DESASTRES'!#REF!="Media",'GESTION - FISCAL - DESASTRES'!#REF!="Mayor"),CONCATENATE("R6C",'GESTION - FISCAL - DESASTRES'!#REF!),"")</f>
        <v>#REF!</v>
      </c>
      <c r="AG31" s="42" t="e">
        <f>IF(AND('GESTION - FISCAL - DESASTRES'!#REF!="Media",'GESTION - FISCAL - DESASTRES'!#REF!="Mayor"),CONCATENATE("R6C",'GESTION - FISCAL - DESASTRES'!#REF!),"")</f>
        <v>#REF!</v>
      </c>
      <c r="AH31" s="43" t="e">
        <f>IF(AND('GESTION - FISCAL - DESASTRES'!#REF!="Media",'GESTION - FISCAL - DESASTRES'!#REF!="Catastrófico"),CONCATENATE("R6C",'GESTION - FISCAL - DESASTRES'!#REF!),"")</f>
        <v>#REF!</v>
      </c>
      <c r="AI31" s="44" t="e">
        <f>IF(AND('GESTION - FISCAL - DESASTRES'!#REF!="Media",'GESTION - FISCAL - DESASTRES'!#REF!="Catastrófico"),CONCATENATE("R6C",'GESTION - FISCAL - DESASTRES'!#REF!),"")</f>
        <v>#REF!</v>
      </c>
      <c r="AJ31" s="44" t="e">
        <f>IF(AND('GESTION - FISCAL - DESASTRES'!#REF!="Media",'GESTION - FISCAL - DESASTRES'!#REF!="Catastrófico"),CONCATENATE("R6C",'GESTION - FISCAL - DESASTRES'!#REF!),"")</f>
        <v>#REF!</v>
      </c>
      <c r="AK31" s="44" t="e">
        <f>IF(AND('GESTION - FISCAL - DESASTRES'!#REF!="Media",'GESTION - FISCAL - DESASTRES'!#REF!="Catastrófico"),CONCATENATE("R6C",'GESTION - FISCAL - DESASTRES'!#REF!),"")</f>
        <v>#REF!</v>
      </c>
      <c r="AL31" s="44" t="e">
        <f>IF(AND('GESTION - FISCAL - DESASTRES'!#REF!="Media",'GESTION - FISCAL - DESASTRES'!#REF!="Catastrófico"),CONCATENATE("R6C",'GESTION - FISCAL - DESASTRES'!#REF!),"")</f>
        <v>#REF!</v>
      </c>
      <c r="AM31" s="45" t="e">
        <f>IF(AND('GESTION - FISCAL - DESASTRES'!#REF!="Media",'GESTION - FISCAL - DESASTRES'!#REF!="Catastrófico"),CONCATENATE("R6C",'GESTION - FISCAL - DESASTRES'!#REF!),"")</f>
        <v>#REF!</v>
      </c>
      <c r="AN31" s="71"/>
      <c r="AO31" s="343"/>
      <c r="AP31" s="344"/>
      <c r="AQ31" s="344"/>
      <c r="AR31" s="344"/>
      <c r="AS31" s="344"/>
      <c r="AT31" s="345"/>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x14ac:dyDescent="0.25">
      <c r="A32" s="71"/>
      <c r="B32" s="215"/>
      <c r="C32" s="215"/>
      <c r="D32" s="216"/>
      <c r="E32" s="314"/>
      <c r="F32" s="313"/>
      <c r="G32" s="313"/>
      <c r="H32" s="313"/>
      <c r="I32" s="329"/>
      <c r="J32" s="55" t="e">
        <f>IF(AND('GESTION - FISCAL - DESASTRES'!#REF!="Media",'GESTION - FISCAL - DESASTRES'!#REF!="Leve"),CONCATENATE("R7C",'GESTION - FISCAL - DESASTRES'!#REF!),"")</f>
        <v>#REF!</v>
      </c>
      <c r="K32" s="56" t="e">
        <f>IF(AND('GESTION - FISCAL - DESASTRES'!#REF!="Media",'GESTION - FISCAL - DESASTRES'!#REF!="Leve"),CONCATENATE("R7C",'GESTION - FISCAL - DESASTRES'!#REF!),"")</f>
        <v>#REF!</v>
      </c>
      <c r="L32" s="56" t="e">
        <f>IF(AND('GESTION - FISCAL - DESASTRES'!#REF!="Media",'GESTION - FISCAL - DESASTRES'!#REF!="Leve"),CONCATENATE("R7C",'GESTION - FISCAL - DESASTRES'!#REF!),"")</f>
        <v>#REF!</v>
      </c>
      <c r="M32" s="56" t="e">
        <f>IF(AND('GESTION - FISCAL - DESASTRES'!#REF!="Media",'GESTION - FISCAL - DESASTRES'!#REF!="Leve"),CONCATENATE("R7C",'GESTION - FISCAL - DESASTRES'!#REF!),"")</f>
        <v>#REF!</v>
      </c>
      <c r="N32" s="56" t="e">
        <f>IF(AND('GESTION - FISCAL - DESASTRES'!#REF!="Media",'GESTION - FISCAL - DESASTRES'!#REF!="Leve"),CONCATENATE("R7C",'GESTION - FISCAL - DESASTRES'!#REF!),"")</f>
        <v>#REF!</v>
      </c>
      <c r="O32" s="57" t="e">
        <f>IF(AND('GESTION - FISCAL - DESASTRES'!#REF!="Media",'GESTION - FISCAL - DESASTRES'!#REF!="Leve"),CONCATENATE("R7C",'GESTION - FISCAL - DESASTRES'!#REF!),"")</f>
        <v>#REF!</v>
      </c>
      <c r="P32" s="55" t="e">
        <f>IF(AND('GESTION - FISCAL - DESASTRES'!#REF!="Media",'GESTION - FISCAL - DESASTRES'!#REF!="Menor"),CONCATENATE("R7C",'GESTION - FISCAL - DESASTRES'!#REF!),"")</f>
        <v>#REF!</v>
      </c>
      <c r="Q32" s="56" t="e">
        <f>IF(AND('GESTION - FISCAL - DESASTRES'!#REF!="Media",'GESTION - FISCAL - DESASTRES'!#REF!="Menor"),CONCATENATE("R7C",'GESTION - FISCAL - DESASTRES'!#REF!),"")</f>
        <v>#REF!</v>
      </c>
      <c r="R32" s="56" t="e">
        <f>IF(AND('GESTION - FISCAL - DESASTRES'!#REF!="Media",'GESTION - FISCAL - DESASTRES'!#REF!="Menor"),CONCATENATE("R7C",'GESTION - FISCAL - DESASTRES'!#REF!),"")</f>
        <v>#REF!</v>
      </c>
      <c r="S32" s="56" t="e">
        <f>IF(AND('GESTION - FISCAL - DESASTRES'!#REF!="Media",'GESTION - FISCAL - DESASTRES'!#REF!="Menor"),CONCATENATE("R7C",'GESTION - FISCAL - DESASTRES'!#REF!),"")</f>
        <v>#REF!</v>
      </c>
      <c r="T32" s="56" t="e">
        <f>IF(AND('GESTION - FISCAL - DESASTRES'!#REF!="Media",'GESTION - FISCAL - DESASTRES'!#REF!="Menor"),CONCATENATE("R7C",'GESTION - FISCAL - DESASTRES'!#REF!),"")</f>
        <v>#REF!</v>
      </c>
      <c r="U32" s="57" t="e">
        <f>IF(AND('GESTION - FISCAL - DESASTRES'!#REF!="Media",'GESTION - FISCAL - DESASTRES'!#REF!="Menor"),CONCATENATE("R7C",'GESTION - FISCAL - DESASTRES'!#REF!),"")</f>
        <v>#REF!</v>
      </c>
      <c r="V32" s="55" t="e">
        <f>IF(AND('GESTION - FISCAL - DESASTRES'!#REF!="Media",'GESTION - FISCAL - DESASTRES'!#REF!="Moderado"),CONCATENATE("R7C",'GESTION - FISCAL - DESASTRES'!#REF!),"")</f>
        <v>#REF!</v>
      </c>
      <c r="W32" s="56" t="e">
        <f>IF(AND('GESTION - FISCAL - DESASTRES'!#REF!="Media",'GESTION - FISCAL - DESASTRES'!#REF!="Moderado"),CONCATENATE("R7C",'GESTION - FISCAL - DESASTRES'!#REF!),"")</f>
        <v>#REF!</v>
      </c>
      <c r="X32" s="56" t="e">
        <f>IF(AND('GESTION - FISCAL - DESASTRES'!#REF!="Media",'GESTION - FISCAL - DESASTRES'!#REF!="Moderado"),CONCATENATE("R7C",'GESTION - FISCAL - DESASTRES'!#REF!),"")</f>
        <v>#REF!</v>
      </c>
      <c r="Y32" s="56" t="e">
        <f>IF(AND('GESTION - FISCAL - DESASTRES'!#REF!="Media",'GESTION - FISCAL - DESASTRES'!#REF!="Moderado"),CONCATENATE("R7C",'GESTION - FISCAL - DESASTRES'!#REF!),"")</f>
        <v>#REF!</v>
      </c>
      <c r="Z32" s="56" t="e">
        <f>IF(AND('GESTION - FISCAL - DESASTRES'!#REF!="Media",'GESTION - FISCAL - DESASTRES'!#REF!="Moderado"),CONCATENATE("R7C",'GESTION - FISCAL - DESASTRES'!#REF!),"")</f>
        <v>#REF!</v>
      </c>
      <c r="AA32" s="57" t="e">
        <f>IF(AND('GESTION - FISCAL - DESASTRES'!#REF!="Media",'GESTION - FISCAL - DESASTRES'!#REF!="Moderado"),CONCATENATE("R7C",'GESTION - FISCAL - DESASTRES'!#REF!),"")</f>
        <v>#REF!</v>
      </c>
      <c r="AB32" s="40" t="e">
        <f>IF(AND('GESTION - FISCAL - DESASTRES'!#REF!="Media",'GESTION - FISCAL - DESASTRES'!#REF!="Mayor"),CONCATENATE("R7C",'GESTION - FISCAL - DESASTRES'!#REF!),"")</f>
        <v>#REF!</v>
      </c>
      <c r="AC32" s="41" t="e">
        <f>IF(AND('GESTION - FISCAL - DESASTRES'!#REF!="Media",'GESTION - FISCAL - DESASTRES'!#REF!="Mayor"),CONCATENATE("R7C",'GESTION - FISCAL - DESASTRES'!#REF!),"")</f>
        <v>#REF!</v>
      </c>
      <c r="AD32" s="41" t="e">
        <f>IF(AND('GESTION - FISCAL - DESASTRES'!#REF!="Media",'GESTION - FISCAL - DESASTRES'!#REF!="Mayor"),CONCATENATE("R7C",'GESTION - FISCAL - DESASTRES'!#REF!),"")</f>
        <v>#REF!</v>
      </c>
      <c r="AE32" s="41" t="e">
        <f>IF(AND('GESTION - FISCAL - DESASTRES'!#REF!="Media",'GESTION - FISCAL - DESASTRES'!#REF!="Mayor"),CONCATENATE("R7C",'GESTION - FISCAL - DESASTRES'!#REF!),"")</f>
        <v>#REF!</v>
      </c>
      <c r="AF32" s="41" t="e">
        <f>IF(AND('GESTION - FISCAL - DESASTRES'!#REF!="Media",'GESTION - FISCAL - DESASTRES'!#REF!="Mayor"),CONCATENATE("R7C",'GESTION - FISCAL - DESASTRES'!#REF!),"")</f>
        <v>#REF!</v>
      </c>
      <c r="AG32" s="42" t="e">
        <f>IF(AND('GESTION - FISCAL - DESASTRES'!#REF!="Media",'GESTION - FISCAL - DESASTRES'!#REF!="Mayor"),CONCATENATE("R7C",'GESTION - FISCAL - DESASTRES'!#REF!),"")</f>
        <v>#REF!</v>
      </c>
      <c r="AH32" s="43" t="e">
        <f>IF(AND('GESTION - FISCAL - DESASTRES'!#REF!="Media",'GESTION - FISCAL - DESASTRES'!#REF!="Catastrófico"),CONCATENATE("R7C",'GESTION - FISCAL - DESASTRES'!#REF!),"")</f>
        <v>#REF!</v>
      </c>
      <c r="AI32" s="44" t="e">
        <f>IF(AND('GESTION - FISCAL - DESASTRES'!#REF!="Media",'GESTION - FISCAL - DESASTRES'!#REF!="Catastrófico"),CONCATENATE("R7C",'GESTION - FISCAL - DESASTRES'!#REF!),"")</f>
        <v>#REF!</v>
      </c>
      <c r="AJ32" s="44" t="e">
        <f>IF(AND('GESTION - FISCAL - DESASTRES'!#REF!="Media",'GESTION - FISCAL - DESASTRES'!#REF!="Catastrófico"),CONCATENATE("R7C",'GESTION - FISCAL - DESASTRES'!#REF!),"")</f>
        <v>#REF!</v>
      </c>
      <c r="AK32" s="44" t="e">
        <f>IF(AND('GESTION - FISCAL - DESASTRES'!#REF!="Media",'GESTION - FISCAL - DESASTRES'!#REF!="Catastrófico"),CONCATENATE("R7C",'GESTION - FISCAL - DESASTRES'!#REF!),"")</f>
        <v>#REF!</v>
      </c>
      <c r="AL32" s="44" t="e">
        <f>IF(AND('GESTION - FISCAL - DESASTRES'!#REF!="Media",'GESTION - FISCAL - DESASTRES'!#REF!="Catastrófico"),CONCATENATE("R7C",'GESTION - FISCAL - DESASTRES'!#REF!),"")</f>
        <v>#REF!</v>
      </c>
      <c r="AM32" s="45" t="e">
        <f>IF(AND('GESTION - FISCAL - DESASTRES'!#REF!="Media",'GESTION - FISCAL - DESASTRES'!#REF!="Catastrófico"),CONCATENATE("R7C",'GESTION - FISCAL - DESASTRES'!#REF!),"")</f>
        <v>#REF!</v>
      </c>
      <c r="AN32" s="71"/>
      <c r="AO32" s="343"/>
      <c r="AP32" s="344"/>
      <c r="AQ32" s="344"/>
      <c r="AR32" s="344"/>
      <c r="AS32" s="344"/>
      <c r="AT32" s="345"/>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x14ac:dyDescent="0.25">
      <c r="A33" s="71"/>
      <c r="B33" s="215"/>
      <c r="C33" s="215"/>
      <c r="D33" s="216"/>
      <c r="E33" s="314"/>
      <c r="F33" s="313"/>
      <c r="G33" s="313"/>
      <c r="H33" s="313"/>
      <c r="I33" s="329"/>
      <c r="J33" s="55" t="e">
        <f>IF(AND('GESTION - FISCAL - DESASTRES'!#REF!="Media",'GESTION - FISCAL - DESASTRES'!#REF!="Leve"),CONCATENATE("R8C",'GESTION - FISCAL - DESASTRES'!#REF!),"")</f>
        <v>#REF!</v>
      </c>
      <c r="K33" s="56" t="e">
        <f>IF(AND('GESTION - FISCAL - DESASTRES'!#REF!="Media",'GESTION - FISCAL - DESASTRES'!#REF!="Leve"),CONCATENATE("R8C",'GESTION - FISCAL - DESASTRES'!#REF!),"")</f>
        <v>#REF!</v>
      </c>
      <c r="L33" s="56" t="e">
        <f>IF(AND('GESTION - FISCAL - DESASTRES'!#REF!="Media",'GESTION - FISCAL - DESASTRES'!#REF!="Leve"),CONCATENATE("R8C",'GESTION - FISCAL - DESASTRES'!#REF!),"")</f>
        <v>#REF!</v>
      </c>
      <c r="M33" s="56" t="e">
        <f>IF(AND('GESTION - FISCAL - DESASTRES'!#REF!="Media",'GESTION - FISCAL - DESASTRES'!#REF!="Leve"),CONCATENATE("R8C",'GESTION - FISCAL - DESASTRES'!#REF!),"")</f>
        <v>#REF!</v>
      </c>
      <c r="N33" s="56" t="e">
        <f>IF(AND('GESTION - FISCAL - DESASTRES'!#REF!="Media",'GESTION - FISCAL - DESASTRES'!#REF!="Leve"),CONCATENATE("R8C",'GESTION - FISCAL - DESASTRES'!#REF!),"")</f>
        <v>#REF!</v>
      </c>
      <c r="O33" s="57" t="e">
        <f>IF(AND('GESTION - FISCAL - DESASTRES'!#REF!="Media",'GESTION - FISCAL - DESASTRES'!#REF!="Leve"),CONCATENATE("R8C",'GESTION - FISCAL - DESASTRES'!#REF!),"")</f>
        <v>#REF!</v>
      </c>
      <c r="P33" s="55" t="e">
        <f>IF(AND('GESTION - FISCAL - DESASTRES'!#REF!="Media",'GESTION - FISCAL - DESASTRES'!#REF!="Menor"),CONCATENATE("R8C",'GESTION - FISCAL - DESASTRES'!#REF!),"")</f>
        <v>#REF!</v>
      </c>
      <c r="Q33" s="56" t="e">
        <f>IF(AND('GESTION - FISCAL - DESASTRES'!#REF!="Media",'GESTION - FISCAL - DESASTRES'!#REF!="Menor"),CONCATENATE("R8C",'GESTION - FISCAL - DESASTRES'!#REF!),"")</f>
        <v>#REF!</v>
      </c>
      <c r="R33" s="56" t="e">
        <f>IF(AND('GESTION - FISCAL - DESASTRES'!#REF!="Media",'GESTION - FISCAL - DESASTRES'!#REF!="Menor"),CONCATENATE("R8C",'GESTION - FISCAL - DESASTRES'!#REF!),"")</f>
        <v>#REF!</v>
      </c>
      <c r="S33" s="56" t="e">
        <f>IF(AND('GESTION - FISCAL - DESASTRES'!#REF!="Media",'GESTION - FISCAL - DESASTRES'!#REF!="Menor"),CONCATENATE("R8C",'GESTION - FISCAL - DESASTRES'!#REF!),"")</f>
        <v>#REF!</v>
      </c>
      <c r="T33" s="56" t="e">
        <f>IF(AND('GESTION - FISCAL - DESASTRES'!#REF!="Media",'GESTION - FISCAL - DESASTRES'!#REF!="Menor"),CONCATENATE("R8C",'GESTION - FISCAL - DESASTRES'!#REF!),"")</f>
        <v>#REF!</v>
      </c>
      <c r="U33" s="57" t="e">
        <f>IF(AND('GESTION - FISCAL - DESASTRES'!#REF!="Media",'GESTION - FISCAL - DESASTRES'!#REF!="Menor"),CONCATENATE("R8C",'GESTION - FISCAL - DESASTRES'!#REF!),"")</f>
        <v>#REF!</v>
      </c>
      <c r="V33" s="55" t="e">
        <f>IF(AND('GESTION - FISCAL - DESASTRES'!#REF!="Media",'GESTION - FISCAL - DESASTRES'!#REF!="Moderado"),CONCATENATE("R8C",'GESTION - FISCAL - DESASTRES'!#REF!),"")</f>
        <v>#REF!</v>
      </c>
      <c r="W33" s="56" t="e">
        <f>IF(AND('GESTION - FISCAL - DESASTRES'!#REF!="Media",'GESTION - FISCAL - DESASTRES'!#REF!="Moderado"),CONCATENATE("R8C",'GESTION - FISCAL - DESASTRES'!#REF!),"")</f>
        <v>#REF!</v>
      </c>
      <c r="X33" s="56" t="e">
        <f>IF(AND('GESTION - FISCAL - DESASTRES'!#REF!="Media",'GESTION - FISCAL - DESASTRES'!#REF!="Moderado"),CONCATENATE("R8C",'GESTION - FISCAL - DESASTRES'!#REF!),"")</f>
        <v>#REF!</v>
      </c>
      <c r="Y33" s="56" t="e">
        <f>IF(AND('GESTION - FISCAL - DESASTRES'!#REF!="Media",'GESTION - FISCAL - DESASTRES'!#REF!="Moderado"),CONCATENATE("R8C",'GESTION - FISCAL - DESASTRES'!#REF!),"")</f>
        <v>#REF!</v>
      </c>
      <c r="Z33" s="56" t="e">
        <f>IF(AND('GESTION - FISCAL - DESASTRES'!#REF!="Media",'GESTION - FISCAL - DESASTRES'!#REF!="Moderado"),CONCATENATE("R8C",'GESTION - FISCAL - DESASTRES'!#REF!),"")</f>
        <v>#REF!</v>
      </c>
      <c r="AA33" s="57" t="e">
        <f>IF(AND('GESTION - FISCAL - DESASTRES'!#REF!="Media",'GESTION - FISCAL - DESASTRES'!#REF!="Moderado"),CONCATENATE("R8C",'GESTION - FISCAL - DESASTRES'!#REF!),"")</f>
        <v>#REF!</v>
      </c>
      <c r="AB33" s="40" t="e">
        <f>IF(AND('GESTION - FISCAL - DESASTRES'!#REF!="Media",'GESTION - FISCAL - DESASTRES'!#REF!="Mayor"),CONCATENATE("R8C",'GESTION - FISCAL - DESASTRES'!#REF!),"")</f>
        <v>#REF!</v>
      </c>
      <c r="AC33" s="41" t="e">
        <f>IF(AND('GESTION - FISCAL - DESASTRES'!#REF!="Media",'GESTION - FISCAL - DESASTRES'!#REF!="Mayor"),CONCATENATE("R8C",'GESTION - FISCAL - DESASTRES'!#REF!),"")</f>
        <v>#REF!</v>
      </c>
      <c r="AD33" s="41" t="e">
        <f>IF(AND('GESTION - FISCAL - DESASTRES'!#REF!="Media",'GESTION - FISCAL - DESASTRES'!#REF!="Mayor"),CONCATENATE("R8C",'GESTION - FISCAL - DESASTRES'!#REF!),"")</f>
        <v>#REF!</v>
      </c>
      <c r="AE33" s="41" t="e">
        <f>IF(AND('GESTION - FISCAL - DESASTRES'!#REF!="Media",'GESTION - FISCAL - DESASTRES'!#REF!="Mayor"),CONCATENATE("R8C",'GESTION - FISCAL - DESASTRES'!#REF!),"")</f>
        <v>#REF!</v>
      </c>
      <c r="AF33" s="41" t="e">
        <f>IF(AND('GESTION - FISCAL - DESASTRES'!#REF!="Media",'GESTION - FISCAL - DESASTRES'!#REF!="Mayor"),CONCATENATE("R8C",'GESTION - FISCAL - DESASTRES'!#REF!),"")</f>
        <v>#REF!</v>
      </c>
      <c r="AG33" s="42" t="e">
        <f>IF(AND('GESTION - FISCAL - DESASTRES'!#REF!="Media",'GESTION - FISCAL - DESASTRES'!#REF!="Mayor"),CONCATENATE("R8C",'GESTION - FISCAL - DESASTRES'!#REF!),"")</f>
        <v>#REF!</v>
      </c>
      <c r="AH33" s="43" t="e">
        <f>IF(AND('GESTION - FISCAL - DESASTRES'!#REF!="Media",'GESTION - FISCAL - DESASTRES'!#REF!="Catastrófico"),CONCATENATE("R8C",'GESTION - FISCAL - DESASTRES'!#REF!),"")</f>
        <v>#REF!</v>
      </c>
      <c r="AI33" s="44" t="e">
        <f>IF(AND('GESTION - FISCAL - DESASTRES'!#REF!="Media",'GESTION - FISCAL - DESASTRES'!#REF!="Catastrófico"),CONCATENATE("R8C",'GESTION - FISCAL - DESASTRES'!#REF!),"")</f>
        <v>#REF!</v>
      </c>
      <c r="AJ33" s="44" t="e">
        <f>IF(AND('GESTION - FISCAL - DESASTRES'!#REF!="Media",'GESTION - FISCAL - DESASTRES'!#REF!="Catastrófico"),CONCATENATE("R8C",'GESTION - FISCAL - DESASTRES'!#REF!),"")</f>
        <v>#REF!</v>
      </c>
      <c r="AK33" s="44" t="e">
        <f>IF(AND('GESTION - FISCAL - DESASTRES'!#REF!="Media",'GESTION - FISCAL - DESASTRES'!#REF!="Catastrófico"),CONCATENATE("R8C",'GESTION - FISCAL - DESASTRES'!#REF!),"")</f>
        <v>#REF!</v>
      </c>
      <c r="AL33" s="44" t="e">
        <f>IF(AND('GESTION - FISCAL - DESASTRES'!#REF!="Media",'GESTION - FISCAL - DESASTRES'!#REF!="Catastrófico"),CONCATENATE("R8C",'GESTION - FISCAL - DESASTRES'!#REF!),"")</f>
        <v>#REF!</v>
      </c>
      <c r="AM33" s="45" t="e">
        <f>IF(AND('GESTION - FISCAL - DESASTRES'!#REF!="Media",'GESTION - FISCAL - DESASTRES'!#REF!="Catastrófico"),CONCATENATE("R8C",'GESTION - FISCAL - DESASTRES'!#REF!),"")</f>
        <v>#REF!</v>
      </c>
      <c r="AN33" s="71"/>
      <c r="AO33" s="343"/>
      <c r="AP33" s="344"/>
      <c r="AQ33" s="344"/>
      <c r="AR33" s="344"/>
      <c r="AS33" s="344"/>
      <c r="AT33" s="345"/>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x14ac:dyDescent="0.25">
      <c r="A34" s="71"/>
      <c r="B34" s="215"/>
      <c r="C34" s="215"/>
      <c r="D34" s="216"/>
      <c r="E34" s="314"/>
      <c r="F34" s="313"/>
      <c r="G34" s="313"/>
      <c r="H34" s="313"/>
      <c r="I34" s="329"/>
      <c r="J34" s="55" t="e">
        <f>IF(AND('GESTION - FISCAL - DESASTRES'!#REF!="Media",'GESTION - FISCAL - DESASTRES'!#REF!="Leve"),CONCATENATE("R9C",'GESTION - FISCAL - DESASTRES'!#REF!),"")</f>
        <v>#REF!</v>
      </c>
      <c r="K34" s="56" t="e">
        <f>IF(AND('GESTION - FISCAL - DESASTRES'!#REF!="Media",'GESTION - FISCAL - DESASTRES'!#REF!="Leve"),CONCATENATE("R9C",'GESTION - FISCAL - DESASTRES'!#REF!),"")</f>
        <v>#REF!</v>
      </c>
      <c r="L34" s="56" t="e">
        <f>IF(AND('GESTION - FISCAL - DESASTRES'!#REF!="Media",'GESTION - FISCAL - DESASTRES'!#REF!="Leve"),CONCATENATE("R9C",'GESTION - FISCAL - DESASTRES'!#REF!),"")</f>
        <v>#REF!</v>
      </c>
      <c r="M34" s="56" t="e">
        <f>IF(AND('GESTION - FISCAL - DESASTRES'!#REF!="Media",'GESTION - FISCAL - DESASTRES'!#REF!="Leve"),CONCATENATE("R9C",'GESTION - FISCAL - DESASTRES'!#REF!),"")</f>
        <v>#REF!</v>
      </c>
      <c r="N34" s="56" t="e">
        <f>IF(AND('GESTION - FISCAL - DESASTRES'!#REF!="Media",'GESTION - FISCAL - DESASTRES'!#REF!="Leve"),CONCATENATE("R9C",'GESTION - FISCAL - DESASTRES'!#REF!),"")</f>
        <v>#REF!</v>
      </c>
      <c r="O34" s="57" t="e">
        <f>IF(AND('GESTION - FISCAL - DESASTRES'!#REF!="Media",'GESTION - FISCAL - DESASTRES'!#REF!="Leve"),CONCATENATE("R9C",'GESTION - FISCAL - DESASTRES'!#REF!),"")</f>
        <v>#REF!</v>
      </c>
      <c r="P34" s="55" t="e">
        <f>IF(AND('GESTION - FISCAL - DESASTRES'!#REF!="Media",'GESTION - FISCAL - DESASTRES'!#REF!="Menor"),CONCATENATE("R9C",'GESTION - FISCAL - DESASTRES'!#REF!),"")</f>
        <v>#REF!</v>
      </c>
      <c r="Q34" s="56" t="e">
        <f>IF(AND('GESTION - FISCAL - DESASTRES'!#REF!="Media",'GESTION - FISCAL - DESASTRES'!#REF!="Menor"),CONCATENATE("R9C",'GESTION - FISCAL - DESASTRES'!#REF!),"")</f>
        <v>#REF!</v>
      </c>
      <c r="R34" s="56" t="e">
        <f>IF(AND('GESTION - FISCAL - DESASTRES'!#REF!="Media",'GESTION - FISCAL - DESASTRES'!#REF!="Menor"),CONCATENATE("R9C",'GESTION - FISCAL - DESASTRES'!#REF!),"")</f>
        <v>#REF!</v>
      </c>
      <c r="S34" s="56" t="e">
        <f>IF(AND('GESTION - FISCAL - DESASTRES'!#REF!="Media",'GESTION - FISCAL - DESASTRES'!#REF!="Menor"),CONCATENATE("R9C",'GESTION - FISCAL - DESASTRES'!#REF!),"")</f>
        <v>#REF!</v>
      </c>
      <c r="T34" s="56" t="e">
        <f>IF(AND('GESTION - FISCAL - DESASTRES'!#REF!="Media",'GESTION - FISCAL - DESASTRES'!#REF!="Menor"),CONCATENATE("R9C",'GESTION - FISCAL - DESASTRES'!#REF!),"")</f>
        <v>#REF!</v>
      </c>
      <c r="U34" s="57" t="e">
        <f>IF(AND('GESTION - FISCAL - DESASTRES'!#REF!="Media",'GESTION - FISCAL - DESASTRES'!#REF!="Menor"),CONCATENATE("R9C",'GESTION - FISCAL - DESASTRES'!#REF!),"")</f>
        <v>#REF!</v>
      </c>
      <c r="V34" s="55" t="e">
        <f>IF(AND('GESTION - FISCAL - DESASTRES'!#REF!="Media",'GESTION - FISCAL - DESASTRES'!#REF!="Moderado"),CONCATENATE("R9C",'GESTION - FISCAL - DESASTRES'!#REF!),"")</f>
        <v>#REF!</v>
      </c>
      <c r="W34" s="56" t="e">
        <f>IF(AND('GESTION - FISCAL - DESASTRES'!#REF!="Media",'GESTION - FISCAL - DESASTRES'!#REF!="Moderado"),CONCATENATE("R9C",'GESTION - FISCAL - DESASTRES'!#REF!),"")</f>
        <v>#REF!</v>
      </c>
      <c r="X34" s="56" t="e">
        <f>IF(AND('GESTION - FISCAL - DESASTRES'!#REF!="Media",'GESTION - FISCAL - DESASTRES'!#REF!="Moderado"),CONCATENATE("R9C",'GESTION - FISCAL - DESASTRES'!#REF!),"")</f>
        <v>#REF!</v>
      </c>
      <c r="Y34" s="56" t="e">
        <f>IF(AND('GESTION - FISCAL - DESASTRES'!#REF!="Media",'GESTION - FISCAL - DESASTRES'!#REF!="Moderado"),CONCATENATE("R9C",'GESTION - FISCAL - DESASTRES'!#REF!),"")</f>
        <v>#REF!</v>
      </c>
      <c r="Z34" s="56" t="e">
        <f>IF(AND('GESTION - FISCAL - DESASTRES'!#REF!="Media",'GESTION - FISCAL - DESASTRES'!#REF!="Moderado"),CONCATENATE("R9C",'GESTION - FISCAL - DESASTRES'!#REF!),"")</f>
        <v>#REF!</v>
      </c>
      <c r="AA34" s="57" t="e">
        <f>IF(AND('GESTION - FISCAL - DESASTRES'!#REF!="Media",'GESTION - FISCAL - DESASTRES'!#REF!="Moderado"),CONCATENATE("R9C",'GESTION - FISCAL - DESASTRES'!#REF!),"")</f>
        <v>#REF!</v>
      </c>
      <c r="AB34" s="40" t="e">
        <f>IF(AND('GESTION - FISCAL - DESASTRES'!#REF!="Media",'GESTION - FISCAL - DESASTRES'!#REF!="Mayor"),CONCATENATE("R9C",'GESTION - FISCAL - DESASTRES'!#REF!),"")</f>
        <v>#REF!</v>
      </c>
      <c r="AC34" s="41" t="e">
        <f>IF(AND('GESTION - FISCAL - DESASTRES'!#REF!="Media",'GESTION - FISCAL - DESASTRES'!#REF!="Mayor"),CONCATENATE("R9C",'GESTION - FISCAL - DESASTRES'!#REF!),"")</f>
        <v>#REF!</v>
      </c>
      <c r="AD34" s="41" t="e">
        <f>IF(AND('GESTION - FISCAL - DESASTRES'!#REF!="Media",'GESTION - FISCAL - DESASTRES'!#REF!="Mayor"),CONCATENATE("R9C",'GESTION - FISCAL - DESASTRES'!#REF!),"")</f>
        <v>#REF!</v>
      </c>
      <c r="AE34" s="41" t="e">
        <f>IF(AND('GESTION - FISCAL - DESASTRES'!#REF!="Media",'GESTION - FISCAL - DESASTRES'!#REF!="Mayor"),CONCATENATE("R9C",'GESTION - FISCAL - DESASTRES'!#REF!),"")</f>
        <v>#REF!</v>
      </c>
      <c r="AF34" s="41" t="e">
        <f>IF(AND('GESTION - FISCAL - DESASTRES'!#REF!="Media",'GESTION - FISCAL - DESASTRES'!#REF!="Mayor"),CONCATENATE("R9C",'GESTION - FISCAL - DESASTRES'!#REF!),"")</f>
        <v>#REF!</v>
      </c>
      <c r="AG34" s="42" t="e">
        <f>IF(AND('GESTION - FISCAL - DESASTRES'!#REF!="Media",'GESTION - FISCAL - DESASTRES'!#REF!="Mayor"),CONCATENATE("R9C",'GESTION - FISCAL - DESASTRES'!#REF!),"")</f>
        <v>#REF!</v>
      </c>
      <c r="AH34" s="43" t="e">
        <f>IF(AND('GESTION - FISCAL - DESASTRES'!#REF!="Media",'GESTION - FISCAL - DESASTRES'!#REF!="Catastrófico"),CONCATENATE("R9C",'GESTION - FISCAL - DESASTRES'!#REF!),"")</f>
        <v>#REF!</v>
      </c>
      <c r="AI34" s="44" t="e">
        <f>IF(AND('GESTION - FISCAL - DESASTRES'!#REF!="Media",'GESTION - FISCAL - DESASTRES'!#REF!="Catastrófico"),CONCATENATE("R9C",'GESTION - FISCAL - DESASTRES'!#REF!),"")</f>
        <v>#REF!</v>
      </c>
      <c r="AJ34" s="44" t="e">
        <f>IF(AND('GESTION - FISCAL - DESASTRES'!#REF!="Media",'GESTION - FISCAL - DESASTRES'!#REF!="Catastrófico"),CONCATENATE("R9C",'GESTION - FISCAL - DESASTRES'!#REF!),"")</f>
        <v>#REF!</v>
      </c>
      <c r="AK34" s="44" t="e">
        <f>IF(AND('GESTION - FISCAL - DESASTRES'!#REF!="Media",'GESTION - FISCAL - DESASTRES'!#REF!="Catastrófico"),CONCATENATE("R9C",'GESTION - FISCAL - DESASTRES'!#REF!),"")</f>
        <v>#REF!</v>
      </c>
      <c r="AL34" s="44" t="e">
        <f>IF(AND('GESTION - FISCAL - DESASTRES'!#REF!="Media",'GESTION - FISCAL - DESASTRES'!#REF!="Catastrófico"),CONCATENATE("R9C",'GESTION - FISCAL - DESASTRES'!#REF!),"")</f>
        <v>#REF!</v>
      </c>
      <c r="AM34" s="45" t="e">
        <f>IF(AND('GESTION - FISCAL - DESASTRES'!#REF!="Media",'GESTION - FISCAL - DESASTRES'!#REF!="Catastrófico"),CONCATENATE("R9C",'GESTION - FISCAL - DESASTRES'!#REF!),"")</f>
        <v>#REF!</v>
      </c>
      <c r="AN34" s="71"/>
      <c r="AO34" s="343"/>
      <c r="AP34" s="344"/>
      <c r="AQ34" s="344"/>
      <c r="AR34" s="344"/>
      <c r="AS34" s="344"/>
      <c r="AT34" s="345"/>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x14ac:dyDescent="0.3">
      <c r="A35" s="71"/>
      <c r="B35" s="215"/>
      <c r="C35" s="215"/>
      <c r="D35" s="216"/>
      <c r="E35" s="315"/>
      <c r="F35" s="316"/>
      <c r="G35" s="316"/>
      <c r="H35" s="316"/>
      <c r="I35" s="330"/>
      <c r="J35" s="55" t="e">
        <f>IF(AND('GESTION - FISCAL - DESASTRES'!#REF!="Media",'GESTION - FISCAL - DESASTRES'!#REF!="Leve"),CONCATENATE("R10C",'GESTION - FISCAL - DESASTRES'!#REF!),"")</f>
        <v>#REF!</v>
      </c>
      <c r="K35" s="56" t="e">
        <f>IF(AND('GESTION - FISCAL - DESASTRES'!#REF!="Media",'GESTION - FISCAL - DESASTRES'!#REF!="Leve"),CONCATENATE("R10C",'GESTION - FISCAL - DESASTRES'!#REF!),"")</f>
        <v>#REF!</v>
      </c>
      <c r="L35" s="56" t="e">
        <f>IF(AND('GESTION - FISCAL - DESASTRES'!#REF!="Media",'GESTION - FISCAL - DESASTRES'!#REF!="Leve"),CONCATENATE("R10C",'GESTION - FISCAL - DESASTRES'!#REF!),"")</f>
        <v>#REF!</v>
      </c>
      <c r="M35" s="56" t="e">
        <f>IF(AND('GESTION - FISCAL - DESASTRES'!#REF!="Media",'GESTION - FISCAL - DESASTRES'!#REF!="Leve"),CONCATENATE("R10C",'GESTION - FISCAL - DESASTRES'!#REF!),"")</f>
        <v>#REF!</v>
      </c>
      <c r="N35" s="56" t="e">
        <f>IF(AND('GESTION - FISCAL - DESASTRES'!#REF!="Media",'GESTION - FISCAL - DESASTRES'!#REF!="Leve"),CONCATENATE("R10C",'GESTION - FISCAL - DESASTRES'!#REF!),"")</f>
        <v>#REF!</v>
      </c>
      <c r="O35" s="57" t="e">
        <f>IF(AND('GESTION - FISCAL - DESASTRES'!#REF!="Media",'GESTION - FISCAL - DESASTRES'!#REF!="Leve"),CONCATENATE("R10C",'GESTION - FISCAL - DESASTRES'!#REF!),"")</f>
        <v>#REF!</v>
      </c>
      <c r="P35" s="55" t="e">
        <f>IF(AND('GESTION - FISCAL - DESASTRES'!#REF!="Media",'GESTION - FISCAL - DESASTRES'!#REF!="Menor"),CONCATENATE("R10C",'GESTION - FISCAL - DESASTRES'!#REF!),"")</f>
        <v>#REF!</v>
      </c>
      <c r="Q35" s="56" t="e">
        <f>IF(AND('GESTION - FISCAL - DESASTRES'!#REF!="Media",'GESTION - FISCAL - DESASTRES'!#REF!="Menor"),CONCATENATE("R10C",'GESTION - FISCAL - DESASTRES'!#REF!),"")</f>
        <v>#REF!</v>
      </c>
      <c r="R35" s="56" t="e">
        <f>IF(AND('GESTION - FISCAL - DESASTRES'!#REF!="Media",'GESTION - FISCAL - DESASTRES'!#REF!="Menor"),CONCATENATE("R10C",'GESTION - FISCAL - DESASTRES'!#REF!),"")</f>
        <v>#REF!</v>
      </c>
      <c r="S35" s="56" t="e">
        <f>IF(AND('GESTION - FISCAL - DESASTRES'!#REF!="Media",'GESTION - FISCAL - DESASTRES'!#REF!="Menor"),CONCATENATE("R10C",'GESTION - FISCAL - DESASTRES'!#REF!),"")</f>
        <v>#REF!</v>
      </c>
      <c r="T35" s="56" t="e">
        <f>IF(AND('GESTION - FISCAL - DESASTRES'!#REF!="Media",'GESTION - FISCAL - DESASTRES'!#REF!="Menor"),CONCATENATE("R10C",'GESTION - FISCAL - DESASTRES'!#REF!),"")</f>
        <v>#REF!</v>
      </c>
      <c r="U35" s="57" t="e">
        <f>IF(AND('GESTION - FISCAL - DESASTRES'!#REF!="Media",'GESTION - FISCAL - DESASTRES'!#REF!="Menor"),CONCATENATE("R10C",'GESTION - FISCAL - DESASTRES'!#REF!),"")</f>
        <v>#REF!</v>
      </c>
      <c r="V35" s="55" t="e">
        <f>IF(AND('GESTION - FISCAL - DESASTRES'!#REF!="Media",'GESTION - FISCAL - DESASTRES'!#REF!="Moderado"),CONCATENATE("R10C",'GESTION - FISCAL - DESASTRES'!#REF!),"")</f>
        <v>#REF!</v>
      </c>
      <c r="W35" s="56" t="e">
        <f>IF(AND('GESTION - FISCAL - DESASTRES'!#REF!="Media",'GESTION - FISCAL - DESASTRES'!#REF!="Moderado"),CONCATENATE("R10C",'GESTION - FISCAL - DESASTRES'!#REF!),"")</f>
        <v>#REF!</v>
      </c>
      <c r="X35" s="56" t="e">
        <f>IF(AND('GESTION - FISCAL - DESASTRES'!#REF!="Media",'GESTION - FISCAL - DESASTRES'!#REF!="Moderado"),CONCATENATE("R10C",'GESTION - FISCAL - DESASTRES'!#REF!),"")</f>
        <v>#REF!</v>
      </c>
      <c r="Y35" s="56" t="e">
        <f>IF(AND('GESTION - FISCAL - DESASTRES'!#REF!="Media",'GESTION - FISCAL - DESASTRES'!#REF!="Moderado"),CONCATENATE("R10C",'GESTION - FISCAL - DESASTRES'!#REF!),"")</f>
        <v>#REF!</v>
      </c>
      <c r="Z35" s="56" t="e">
        <f>IF(AND('GESTION - FISCAL - DESASTRES'!#REF!="Media",'GESTION - FISCAL - DESASTRES'!#REF!="Moderado"),CONCATENATE("R10C",'GESTION - FISCAL - DESASTRES'!#REF!),"")</f>
        <v>#REF!</v>
      </c>
      <c r="AA35" s="57" t="e">
        <f>IF(AND('GESTION - FISCAL - DESASTRES'!#REF!="Media",'GESTION - FISCAL - DESASTRES'!#REF!="Moderado"),CONCATENATE("R10C",'GESTION - FISCAL - DESASTRES'!#REF!),"")</f>
        <v>#REF!</v>
      </c>
      <c r="AB35" s="46" t="e">
        <f>IF(AND('GESTION - FISCAL - DESASTRES'!#REF!="Media",'GESTION - FISCAL - DESASTRES'!#REF!="Mayor"),CONCATENATE("R10C",'GESTION - FISCAL - DESASTRES'!#REF!),"")</f>
        <v>#REF!</v>
      </c>
      <c r="AC35" s="47" t="e">
        <f>IF(AND('GESTION - FISCAL - DESASTRES'!#REF!="Media",'GESTION - FISCAL - DESASTRES'!#REF!="Mayor"),CONCATENATE("R10C",'GESTION - FISCAL - DESASTRES'!#REF!),"")</f>
        <v>#REF!</v>
      </c>
      <c r="AD35" s="47" t="e">
        <f>IF(AND('GESTION - FISCAL - DESASTRES'!#REF!="Media",'GESTION - FISCAL - DESASTRES'!#REF!="Mayor"),CONCATENATE("R10C",'GESTION - FISCAL - DESASTRES'!#REF!),"")</f>
        <v>#REF!</v>
      </c>
      <c r="AE35" s="47" t="e">
        <f>IF(AND('GESTION - FISCAL - DESASTRES'!#REF!="Media",'GESTION - FISCAL - DESASTRES'!#REF!="Mayor"),CONCATENATE("R10C",'GESTION - FISCAL - DESASTRES'!#REF!),"")</f>
        <v>#REF!</v>
      </c>
      <c r="AF35" s="47" t="e">
        <f>IF(AND('GESTION - FISCAL - DESASTRES'!#REF!="Media",'GESTION - FISCAL - DESASTRES'!#REF!="Mayor"),CONCATENATE("R10C",'GESTION - FISCAL - DESASTRES'!#REF!),"")</f>
        <v>#REF!</v>
      </c>
      <c r="AG35" s="48" t="e">
        <f>IF(AND('GESTION - FISCAL - DESASTRES'!#REF!="Media",'GESTION - FISCAL - DESASTRES'!#REF!="Mayor"),CONCATENATE("R10C",'GESTION - FISCAL - DESASTRES'!#REF!),"")</f>
        <v>#REF!</v>
      </c>
      <c r="AH35" s="49" t="e">
        <f>IF(AND('GESTION - FISCAL - DESASTRES'!#REF!="Media",'GESTION - FISCAL - DESASTRES'!#REF!="Catastrófico"),CONCATENATE("R10C",'GESTION - FISCAL - DESASTRES'!#REF!),"")</f>
        <v>#REF!</v>
      </c>
      <c r="AI35" s="50" t="e">
        <f>IF(AND('GESTION - FISCAL - DESASTRES'!#REF!="Media",'GESTION - FISCAL - DESASTRES'!#REF!="Catastrófico"),CONCATENATE("R10C",'GESTION - FISCAL - DESASTRES'!#REF!),"")</f>
        <v>#REF!</v>
      </c>
      <c r="AJ35" s="50" t="e">
        <f>IF(AND('GESTION - FISCAL - DESASTRES'!#REF!="Media",'GESTION - FISCAL - DESASTRES'!#REF!="Catastrófico"),CONCATENATE("R10C",'GESTION - FISCAL - DESASTRES'!#REF!),"")</f>
        <v>#REF!</v>
      </c>
      <c r="AK35" s="50" t="e">
        <f>IF(AND('GESTION - FISCAL - DESASTRES'!#REF!="Media",'GESTION - FISCAL - DESASTRES'!#REF!="Catastrófico"),CONCATENATE("R10C",'GESTION - FISCAL - DESASTRES'!#REF!),"")</f>
        <v>#REF!</v>
      </c>
      <c r="AL35" s="50" t="e">
        <f>IF(AND('GESTION - FISCAL - DESASTRES'!#REF!="Media",'GESTION - FISCAL - DESASTRES'!#REF!="Catastrófico"),CONCATENATE("R10C",'GESTION - FISCAL - DESASTRES'!#REF!),"")</f>
        <v>#REF!</v>
      </c>
      <c r="AM35" s="51" t="e">
        <f>IF(AND('GESTION - FISCAL - DESASTRES'!#REF!="Media",'GESTION - FISCAL - DESASTRES'!#REF!="Catastrófico"),CONCATENATE("R10C",'GESTION - FISCAL - DESASTRES'!#REF!),"")</f>
        <v>#REF!</v>
      </c>
      <c r="AN35" s="71"/>
      <c r="AO35" s="346"/>
      <c r="AP35" s="347"/>
      <c r="AQ35" s="347"/>
      <c r="AR35" s="347"/>
      <c r="AS35" s="347"/>
      <c r="AT35" s="348"/>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x14ac:dyDescent="0.25">
      <c r="A36" s="71"/>
      <c r="B36" s="215"/>
      <c r="C36" s="215"/>
      <c r="D36" s="216"/>
      <c r="E36" s="310" t="s">
        <v>108</v>
      </c>
      <c r="F36" s="311"/>
      <c r="G36" s="311"/>
      <c r="H36" s="311"/>
      <c r="I36" s="311"/>
      <c r="J36" s="61" t="e">
        <f>IF(AND('GESTION - FISCAL - DESASTRES'!#REF!="Baja",'GESTION - FISCAL - DESASTRES'!#REF!="Leve"),CONCATENATE("R1C",'GESTION - FISCAL - DESASTRES'!#REF!),"")</f>
        <v>#REF!</v>
      </c>
      <c r="K36" s="62" t="e">
        <f>IF(AND('GESTION - FISCAL - DESASTRES'!#REF!="Baja",'GESTION - FISCAL - DESASTRES'!#REF!="Leve"),CONCATENATE("R1C",'GESTION - FISCAL - DESASTRES'!#REF!),"")</f>
        <v>#REF!</v>
      </c>
      <c r="L36" s="62" t="e">
        <f>IF(AND('GESTION - FISCAL - DESASTRES'!#REF!="Baja",'GESTION - FISCAL - DESASTRES'!#REF!="Leve"),CONCATENATE("R1C",'GESTION - FISCAL - DESASTRES'!#REF!),"")</f>
        <v>#REF!</v>
      </c>
      <c r="M36" s="62" t="e">
        <f>IF(AND('GESTION - FISCAL - DESASTRES'!#REF!="Baja",'GESTION - FISCAL - DESASTRES'!#REF!="Leve"),CONCATENATE("R1C",'GESTION - FISCAL - DESASTRES'!#REF!),"")</f>
        <v>#REF!</v>
      </c>
      <c r="N36" s="62" t="e">
        <f>IF(AND('GESTION - FISCAL - DESASTRES'!#REF!="Baja",'GESTION - FISCAL - DESASTRES'!#REF!="Leve"),CONCATENATE("R1C",'GESTION - FISCAL - DESASTRES'!#REF!),"")</f>
        <v>#REF!</v>
      </c>
      <c r="O36" s="63" t="e">
        <f>IF(AND('GESTION - FISCAL - DESASTRES'!#REF!="Baja",'GESTION - FISCAL - DESASTRES'!#REF!="Leve"),CONCATENATE("R1C",'GESTION - FISCAL - DESASTRES'!#REF!),"")</f>
        <v>#REF!</v>
      </c>
      <c r="P36" s="52" t="e">
        <f>IF(AND('GESTION - FISCAL - DESASTRES'!#REF!="Baja",'GESTION - FISCAL - DESASTRES'!#REF!="Menor"),CONCATENATE("R1C",'GESTION - FISCAL - DESASTRES'!#REF!),"")</f>
        <v>#REF!</v>
      </c>
      <c r="Q36" s="53" t="e">
        <f>IF(AND('GESTION - FISCAL - DESASTRES'!#REF!="Baja",'GESTION - FISCAL - DESASTRES'!#REF!="Menor"),CONCATENATE("R1C",'GESTION - FISCAL - DESASTRES'!#REF!),"")</f>
        <v>#REF!</v>
      </c>
      <c r="R36" s="53" t="e">
        <f>IF(AND('GESTION - FISCAL - DESASTRES'!#REF!="Baja",'GESTION - FISCAL - DESASTRES'!#REF!="Menor"),CONCATENATE("R1C",'GESTION - FISCAL - DESASTRES'!#REF!),"")</f>
        <v>#REF!</v>
      </c>
      <c r="S36" s="53" t="e">
        <f>IF(AND('GESTION - FISCAL - DESASTRES'!#REF!="Baja",'GESTION - FISCAL - DESASTRES'!#REF!="Menor"),CONCATENATE("R1C",'GESTION - FISCAL - DESASTRES'!#REF!),"")</f>
        <v>#REF!</v>
      </c>
      <c r="T36" s="53" t="e">
        <f>IF(AND('GESTION - FISCAL - DESASTRES'!#REF!="Baja",'GESTION - FISCAL - DESASTRES'!#REF!="Menor"),CONCATENATE("R1C",'GESTION - FISCAL - DESASTRES'!#REF!),"")</f>
        <v>#REF!</v>
      </c>
      <c r="U36" s="54" t="e">
        <f>IF(AND('GESTION - FISCAL - DESASTRES'!#REF!="Baja",'GESTION - FISCAL - DESASTRES'!#REF!="Menor"),CONCATENATE("R1C",'GESTION - FISCAL - DESASTRES'!#REF!),"")</f>
        <v>#REF!</v>
      </c>
      <c r="V36" s="52" t="e">
        <f>IF(AND('GESTION - FISCAL - DESASTRES'!#REF!="Baja",'GESTION - FISCAL - DESASTRES'!#REF!="Moderado"),CONCATENATE("R1C",'GESTION - FISCAL - DESASTRES'!#REF!),"")</f>
        <v>#REF!</v>
      </c>
      <c r="W36" s="53" t="e">
        <f>IF(AND('GESTION - FISCAL - DESASTRES'!#REF!="Baja",'GESTION - FISCAL - DESASTRES'!#REF!="Moderado"),CONCATENATE("R1C",'GESTION - FISCAL - DESASTRES'!#REF!),"")</f>
        <v>#REF!</v>
      </c>
      <c r="X36" s="53" t="e">
        <f>IF(AND('GESTION - FISCAL - DESASTRES'!#REF!="Baja",'GESTION - FISCAL - DESASTRES'!#REF!="Moderado"),CONCATENATE("R1C",'GESTION - FISCAL - DESASTRES'!#REF!),"")</f>
        <v>#REF!</v>
      </c>
      <c r="Y36" s="53" t="e">
        <f>IF(AND('GESTION - FISCAL - DESASTRES'!#REF!="Baja",'GESTION - FISCAL - DESASTRES'!#REF!="Moderado"),CONCATENATE("R1C",'GESTION - FISCAL - DESASTRES'!#REF!),"")</f>
        <v>#REF!</v>
      </c>
      <c r="Z36" s="53" t="e">
        <f>IF(AND('GESTION - FISCAL - DESASTRES'!#REF!="Baja",'GESTION - FISCAL - DESASTRES'!#REF!="Moderado"),CONCATENATE("R1C",'GESTION - FISCAL - DESASTRES'!#REF!),"")</f>
        <v>#REF!</v>
      </c>
      <c r="AA36" s="54" t="e">
        <f>IF(AND('GESTION - FISCAL - DESASTRES'!#REF!="Baja",'GESTION - FISCAL - DESASTRES'!#REF!="Moderado"),CONCATENATE("R1C",'GESTION - FISCAL - DESASTRES'!#REF!),"")</f>
        <v>#REF!</v>
      </c>
      <c r="AB36" s="34" t="e">
        <f>IF(AND('GESTION - FISCAL - DESASTRES'!#REF!="Baja",'GESTION - FISCAL - DESASTRES'!#REF!="Mayor"),CONCATENATE("R1C",'GESTION - FISCAL - DESASTRES'!#REF!),"")</f>
        <v>#REF!</v>
      </c>
      <c r="AC36" s="35" t="e">
        <f>IF(AND('GESTION - FISCAL - DESASTRES'!#REF!="Baja",'GESTION - FISCAL - DESASTRES'!#REF!="Mayor"),CONCATENATE("R1C",'GESTION - FISCAL - DESASTRES'!#REF!),"")</f>
        <v>#REF!</v>
      </c>
      <c r="AD36" s="35" t="e">
        <f>IF(AND('GESTION - FISCAL - DESASTRES'!#REF!="Baja",'GESTION - FISCAL - DESASTRES'!#REF!="Mayor"),CONCATENATE("R1C",'GESTION - FISCAL - DESASTRES'!#REF!),"")</f>
        <v>#REF!</v>
      </c>
      <c r="AE36" s="35" t="e">
        <f>IF(AND('GESTION - FISCAL - DESASTRES'!#REF!="Baja",'GESTION - FISCAL - DESASTRES'!#REF!="Mayor"),CONCATENATE("R1C",'GESTION - FISCAL - DESASTRES'!#REF!),"")</f>
        <v>#REF!</v>
      </c>
      <c r="AF36" s="35" t="e">
        <f>IF(AND('GESTION - FISCAL - DESASTRES'!#REF!="Baja",'GESTION - FISCAL - DESASTRES'!#REF!="Mayor"),CONCATENATE("R1C",'GESTION - FISCAL - DESASTRES'!#REF!),"")</f>
        <v>#REF!</v>
      </c>
      <c r="AG36" s="36" t="e">
        <f>IF(AND('GESTION - FISCAL - DESASTRES'!#REF!="Baja",'GESTION - FISCAL - DESASTRES'!#REF!="Mayor"),CONCATENATE("R1C",'GESTION - FISCAL - DESASTRES'!#REF!),"")</f>
        <v>#REF!</v>
      </c>
      <c r="AH36" s="37" t="e">
        <f>IF(AND('GESTION - FISCAL - DESASTRES'!#REF!="Baja",'GESTION - FISCAL - DESASTRES'!#REF!="Catastrófico"),CONCATENATE("R1C",'GESTION - FISCAL - DESASTRES'!#REF!),"")</f>
        <v>#REF!</v>
      </c>
      <c r="AI36" s="38" t="e">
        <f>IF(AND('GESTION - FISCAL - DESASTRES'!#REF!="Baja",'GESTION - FISCAL - DESASTRES'!#REF!="Catastrófico"),CONCATENATE("R1C",'GESTION - FISCAL - DESASTRES'!#REF!),"")</f>
        <v>#REF!</v>
      </c>
      <c r="AJ36" s="38" t="e">
        <f>IF(AND('GESTION - FISCAL - DESASTRES'!#REF!="Baja",'GESTION - FISCAL - DESASTRES'!#REF!="Catastrófico"),CONCATENATE("R1C",'GESTION - FISCAL - DESASTRES'!#REF!),"")</f>
        <v>#REF!</v>
      </c>
      <c r="AK36" s="38" t="e">
        <f>IF(AND('GESTION - FISCAL - DESASTRES'!#REF!="Baja",'GESTION - FISCAL - DESASTRES'!#REF!="Catastrófico"),CONCATENATE("R1C",'GESTION - FISCAL - DESASTRES'!#REF!),"")</f>
        <v>#REF!</v>
      </c>
      <c r="AL36" s="38" t="e">
        <f>IF(AND('GESTION - FISCAL - DESASTRES'!#REF!="Baja",'GESTION - FISCAL - DESASTRES'!#REF!="Catastrófico"),CONCATENATE("R1C",'GESTION - FISCAL - DESASTRES'!#REF!),"")</f>
        <v>#REF!</v>
      </c>
      <c r="AM36" s="39" t="e">
        <f>IF(AND('GESTION - FISCAL - DESASTRES'!#REF!="Baja",'GESTION - FISCAL - DESASTRES'!#REF!="Catastrófico"),CONCATENATE("R1C",'GESTION - FISCAL - DESASTRES'!#REF!),"")</f>
        <v>#REF!</v>
      </c>
      <c r="AN36" s="71"/>
      <c r="AO36" s="331" t="s">
        <v>76</v>
      </c>
      <c r="AP36" s="332"/>
      <c r="AQ36" s="332"/>
      <c r="AR36" s="332"/>
      <c r="AS36" s="332"/>
      <c r="AT36" s="333"/>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x14ac:dyDescent="0.25">
      <c r="A37" s="71"/>
      <c r="B37" s="215"/>
      <c r="C37" s="215"/>
      <c r="D37" s="216"/>
      <c r="E37" s="312"/>
      <c r="F37" s="313"/>
      <c r="G37" s="313"/>
      <c r="H37" s="313"/>
      <c r="I37" s="313"/>
      <c r="J37" s="64" t="e">
        <f>IF(AND('GESTION - FISCAL - DESASTRES'!#REF!="Baja",'GESTION - FISCAL - DESASTRES'!#REF!="Leve"),CONCATENATE("R2C",'GESTION - FISCAL - DESASTRES'!#REF!),"")</f>
        <v>#REF!</v>
      </c>
      <c r="K37" s="65" t="e">
        <f>IF(AND('GESTION - FISCAL - DESASTRES'!#REF!="Baja",'GESTION - FISCAL - DESASTRES'!#REF!="Leve"),CONCATENATE("R2C",'GESTION - FISCAL - DESASTRES'!#REF!),"")</f>
        <v>#REF!</v>
      </c>
      <c r="L37" s="65" t="e">
        <f>IF(AND('GESTION - FISCAL - DESASTRES'!#REF!="Baja",'GESTION - FISCAL - DESASTRES'!#REF!="Leve"),CONCATENATE("R2C",'GESTION - FISCAL - DESASTRES'!#REF!),"")</f>
        <v>#REF!</v>
      </c>
      <c r="M37" s="65" t="e">
        <f>IF(AND('GESTION - FISCAL - DESASTRES'!#REF!="Baja",'GESTION - FISCAL - DESASTRES'!#REF!="Leve"),CONCATENATE("R2C",'GESTION - FISCAL - DESASTRES'!#REF!),"")</f>
        <v>#REF!</v>
      </c>
      <c r="N37" s="65" t="e">
        <f>IF(AND('GESTION - FISCAL - DESASTRES'!#REF!="Baja",'GESTION - FISCAL - DESASTRES'!#REF!="Leve"),CONCATENATE("R2C",'GESTION - FISCAL - DESASTRES'!#REF!),"")</f>
        <v>#REF!</v>
      </c>
      <c r="O37" s="66" t="e">
        <f>IF(AND('GESTION - FISCAL - DESASTRES'!#REF!="Baja",'GESTION - FISCAL - DESASTRES'!#REF!="Leve"),CONCATENATE("R2C",'GESTION - FISCAL - DESASTRES'!#REF!),"")</f>
        <v>#REF!</v>
      </c>
      <c r="P37" s="55" t="e">
        <f>IF(AND('GESTION - FISCAL - DESASTRES'!#REF!="Baja",'GESTION - FISCAL - DESASTRES'!#REF!="Menor"),CONCATENATE("R2C",'GESTION - FISCAL - DESASTRES'!#REF!),"")</f>
        <v>#REF!</v>
      </c>
      <c r="Q37" s="56" t="e">
        <f>IF(AND('GESTION - FISCAL - DESASTRES'!#REF!="Baja",'GESTION - FISCAL - DESASTRES'!#REF!="Menor"),CONCATENATE("R2C",'GESTION - FISCAL - DESASTRES'!#REF!),"")</f>
        <v>#REF!</v>
      </c>
      <c r="R37" s="56" t="e">
        <f>IF(AND('GESTION - FISCAL - DESASTRES'!#REF!="Baja",'GESTION - FISCAL - DESASTRES'!#REF!="Menor"),CONCATENATE("R2C",'GESTION - FISCAL - DESASTRES'!#REF!),"")</f>
        <v>#REF!</v>
      </c>
      <c r="S37" s="56" t="e">
        <f>IF(AND('GESTION - FISCAL - DESASTRES'!#REF!="Baja",'GESTION - FISCAL - DESASTRES'!#REF!="Menor"),CONCATENATE("R2C",'GESTION - FISCAL - DESASTRES'!#REF!),"")</f>
        <v>#REF!</v>
      </c>
      <c r="T37" s="56" t="e">
        <f>IF(AND('GESTION - FISCAL - DESASTRES'!#REF!="Baja",'GESTION - FISCAL - DESASTRES'!#REF!="Menor"),CONCATENATE("R2C",'GESTION - FISCAL - DESASTRES'!#REF!),"")</f>
        <v>#REF!</v>
      </c>
      <c r="U37" s="57" t="e">
        <f>IF(AND('GESTION - FISCAL - DESASTRES'!#REF!="Baja",'GESTION - FISCAL - DESASTRES'!#REF!="Menor"),CONCATENATE("R2C",'GESTION - FISCAL - DESASTRES'!#REF!),"")</f>
        <v>#REF!</v>
      </c>
      <c r="V37" s="55" t="e">
        <f>IF(AND('GESTION - FISCAL - DESASTRES'!#REF!="Baja",'GESTION - FISCAL - DESASTRES'!#REF!="Moderado"),CONCATENATE("R2C",'GESTION - FISCAL - DESASTRES'!#REF!),"")</f>
        <v>#REF!</v>
      </c>
      <c r="W37" s="56" t="e">
        <f>IF(AND('GESTION - FISCAL - DESASTRES'!#REF!="Baja",'GESTION - FISCAL - DESASTRES'!#REF!="Moderado"),CONCATENATE("R2C",'GESTION - FISCAL - DESASTRES'!#REF!),"")</f>
        <v>#REF!</v>
      </c>
      <c r="X37" s="56" t="e">
        <f>IF(AND('GESTION - FISCAL - DESASTRES'!#REF!="Baja",'GESTION - FISCAL - DESASTRES'!#REF!="Moderado"),CONCATENATE("R2C",'GESTION - FISCAL - DESASTRES'!#REF!),"")</f>
        <v>#REF!</v>
      </c>
      <c r="Y37" s="56" t="e">
        <f>IF(AND('GESTION - FISCAL - DESASTRES'!#REF!="Baja",'GESTION - FISCAL - DESASTRES'!#REF!="Moderado"),CONCATENATE("R2C",'GESTION - FISCAL - DESASTRES'!#REF!),"")</f>
        <v>#REF!</v>
      </c>
      <c r="Z37" s="56" t="e">
        <f>IF(AND('GESTION - FISCAL - DESASTRES'!#REF!="Baja",'GESTION - FISCAL - DESASTRES'!#REF!="Moderado"),CONCATENATE("R2C",'GESTION - FISCAL - DESASTRES'!#REF!),"")</f>
        <v>#REF!</v>
      </c>
      <c r="AA37" s="57" t="e">
        <f>IF(AND('GESTION - FISCAL - DESASTRES'!#REF!="Baja",'GESTION - FISCAL - DESASTRES'!#REF!="Moderado"),CONCATENATE("R2C",'GESTION - FISCAL - DESASTRES'!#REF!),"")</f>
        <v>#REF!</v>
      </c>
      <c r="AB37" s="40" t="e">
        <f>IF(AND('GESTION - FISCAL - DESASTRES'!#REF!="Baja",'GESTION - FISCAL - DESASTRES'!#REF!="Mayor"),CONCATENATE("R2C",'GESTION - FISCAL - DESASTRES'!#REF!),"")</f>
        <v>#REF!</v>
      </c>
      <c r="AC37" s="41" t="e">
        <f>IF(AND('GESTION - FISCAL - DESASTRES'!#REF!="Baja",'GESTION - FISCAL - DESASTRES'!#REF!="Mayor"),CONCATENATE("R2C",'GESTION - FISCAL - DESASTRES'!#REF!),"")</f>
        <v>#REF!</v>
      </c>
      <c r="AD37" s="41" t="e">
        <f>IF(AND('GESTION - FISCAL - DESASTRES'!#REF!="Baja",'GESTION - FISCAL - DESASTRES'!#REF!="Mayor"),CONCATENATE("R2C",'GESTION - FISCAL - DESASTRES'!#REF!),"")</f>
        <v>#REF!</v>
      </c>
      <c r="AE37" s="41" t="e">
        <f>IF(AND('GESTION - FISCAL - DESASTRES'!#REF!="Baja",'GESTION - FISCAL - DESASTRES'!#REF!="Mayor"),CONCATENATE("R2C",'GESTION - FISCAL - DESASTRES'!#REF!),"")</f>
        <v>#REF!</v>
      </c>
      <c r="AF37" s="41" t="e">
        <f>IF(AND('GESTION - FISCAL - DESASTRES'!#REF!="Baja",'GESTION - FISCAL - DESASTRES'!#REF!="Mayor"),CONCATENATE("R2C",'GESTION - FISCAL - DESASTRES'!#REF!),"")</f>
        <v>#REF!</v>
      </c>
      <c r="AG37" s="42" t="e">
        <f>IF(AND('GESTION - FISCAL - DESASTRES'!#REF!="Baja",'GESTION - FISCAL - DESASTRES'!#REF!="Mayor"),CONCATENATE("R2C",'GESTION - FISCAL - DESASTRES'!#REF!),"")</f>
        <v>#REF!</v>
      </c>
      <c r="AH37" s="43" t="e">
        <f>IF(AND('GESTION - FISCAL - DESASTRES'!#REF!="Baja",'GESTION - FISCAL - DESASTRES'!#REF!="Catastrófico"),CONCATENATE("R2C",'GESTION - FISCAL - DESASTRES'!#REF!),"")</f>
        <v>#REF!</v>
      </c>
      <c r="AI37" s="44" t="e">
        <f>IF(AND('GESTION - FISCAL - DESASTRES'!#REF!="Baja",'GESTION - FISCAL - DESASTRES'!#REF!="Catastrófico"),CONCATENATE("R2C",'GESTION - FISCAL - DESASTRES'!#REF!),"")</f>
        <v>#REF!</v>
      </c>
      <c r="AJ37" s="44" t="e">
        <f>IF(AND('GESTION - FISCAL - DESASTRES'!#REF!="Baja",'GESTION - FISCAL - DESASTRES'!#REF!="Catastrófico"),CONCATENATE("R2C",'GESTION - FISCAL - DESASTRES'!#REF!),"")</f>
        <v>#REF!</v>
      </c>
      <c r="AK37" s="44" t="e">
        <f>IF(AND('GESTION - FISCAL - DESASTRES'!#REF!="Baja",'GESTION - FISCAL - DESASTRES'!#REF!="Catastrófico"),CONCATENATE("R2C",'GESTION - FISCAL - DESASTRES'!#REF!),"")</f>
        <v>#REF!</v>
      </c>
      <c r="AL37" s="44" t="e">
        <f>IF(AND('GESTION - FISCAL - DESASTRES'!#REF!="Baja",'GESTION - FISCAL - DESASTRES'!#REF!="Catastrófico"),CONCATENATE("R2C",'GESTION - FISCAL - DESASTRES'!#REF!),"")</f>
        <v>#REF!</v>
      </c>
      <c r="AM37" s="45" t="e">
        <f>IF(AND('GESTION - FISCAL - DESASTRES'!#REF!="Baja",'GESTION - FISCAL - DESASTRES'!#REF!="Catastrófico"),CONCATENATE("R2C",'GESTION - FISCAL - DESASTRES'!#REF!),"")</f>
        <v>#REF!</v>
      </c>
      <c r="AN37" s="71"/>
      <c r="AO37" s="334"/>
      <c r="AP37" s="335"/>
      <c r="AQ37" s="335"/>
      <c r="AR37" s="335"/>
      <c r="AS37" s="335"/>
      <c r="AT37" s="336"/>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x14ac:dyDescent="0.25">
      <c r="A38" s="71"/>
      <c r="B38" s="215"/>
      <c r="C38" s="215"/>
      <c r="D38" s="216"/>
      <c r="E38" s="314"/>
      <c r="F38" s="313"/>
      <c r="G38" s="313"/>
      <c r="H38" s="313"/>
      <c r="I38" s="313"/>
      <c r="J38" s="64" t="e">
        <f>IF(AND('GESTION - FISCAL - DESASTRES'!#REF!="Baja",'GESTION - FISCAL - DESASTRES'!#REF!="Leve"),CONCATENATE("R3C",'GESTION - FISCAL - DESASTRES'!#REF!),"")</f>
        <v>#REF!</v>
      </c>
      <c r="K38" s="65" t="e">
        <f>IF(AND('GESTION - FISCAL - DESASTRES'!#REF!="Baja",'GESTION - FISCAL - DESASTRES'!#REF!="Leve"),CONCATENATE("R3C",'GESTION - FISCAL - DESASTRES'!#REF!),"")</f>
        <v>#REF!</v>
      </c>
      <c r="L38" s="65" t="e">
        <f>IF(AND('GESTION - FISCAL - DESASTRES'!#REF!="Baja",'GESTION - FISCAL - DESASTRES'!#REF!="Leve"),CONCATENATE("R3C",'GESTION - FISCAL - DESASTRES'!#REF!),"")</f>
        <v>#REF!</v>
      </c>
      <c r="M38" s="65" t="e">
        <f>IF(AND('GESTION - FISCAL - DESASTRES'!#REF!="Baja",'GESTION - FISCAL - DESASTRES'!#REF!="Leve"),CONCATENATE("R3C",'GESTION - FISCAL - DESASTRES'!#REF!),"")</f>
        <v>#REF!</v>
      </c>
      <c r="N38" s="65" t="e">
        <f>IF(AND('GESTION - FISCAL - DESASTRES'!#REF!="Baja",'GESTION - FISCAL - DESASTRES'!#REF!="Leve"),CONCATENATE("R3C",'GESTION - FISCAL - DESASTRES'!#REF!),"")</f>
        <v>#REF!</v>
      </c>
      <c r="O38" s="66" t="e">
        <f>IF(AND('GESTION - FISCAL - DESASTRES'!#REF!="Baja",'GESTION - FISCAL - DESASTRES'!#REF!="Leve"),CONCATENATE("R3C",'GESTION - FISCAL - DESASTRES'!#REF!),"")</f>
        <v>#REF!</v>
      </c>
      <c r="P38" s="55" t="e">
        <f>IF(AND('GESTION - FISCAL - DESASTRES'!#REF!="Baja",'GESTION - FISCAL - DESASTRES'!#REF!="Menor"),CONCATENATE("R3C",'GESTION - FISCAL - DESASTRES'!#REF!),"")</f>
        <v>#REF!</v>
      </c>
      <c r="Q38" s="56" t="e">
        <f>IF(AND('GESTION - FISCAL - DESASTRES'!#REF!="Baja",'GESTION - FISCAL - DESASTRES'!#REF!="Menor"),CONCATENATE("R3C",'GESTION - FISCAL - DESASTRES'!#REF!),"")</f>
        <v>#REF!</v>
      </c>
      <c r="R38" s="56" t="e">
        <f>IF(AND('GESTION - FISCAL - DESASTRES'!#REF!="Baja",'GESTION - FISCAL - DESASTRES'!#REF!="Menor"),CONCATENATE("R3C",'GESTION - FISCAL - DESASTRES'!#REF!),"")</f>
        <v>#REF!</v>
      </c>
      <c r="S38" s="56" t="e">
        <f>IF(AND('GESTION - FISCAL - DESASTRES'!#REF!="Baja",'GESTION - FISCAL - DESASTRES'!#REF!="Menor"),CONCATENATE("R3C",'GESTION - FISCAL - DESASTRES'!#REF!),"")</f>
        <v>#REF!</v>
      </c>
      <c r="T38" s="56" t="e">
        <f>IF(AND('GESTION - FISCAL - DESASTRES'!#REF!="Baja",'GESTION - FISCAL - DESASTRES'!#REF!="Menor"),CONCATENATE("R3C",'GESTION - FISCAL - DESASTRES'!#REF!),"")</f>
        <v>#REF!</v>
      </c>
      <c r="U38" s="57" t="e">
        <f>IF(AND('GESTION - FISCAL - DESASTRES'!#REF!="Baja",'GESTION - FISCAL - DESASTRES'!#REF!="Menor"),CONCATENATE("R3C",'GESTION - FISCAL - DESASTRES'!#REF!),"")</f>
        <v>#REF!</v>
      </c>
      <c r="V38" s="55" t="e">
        <f>IF(AND('GESTION - FISCAL - DESASTRES'!#REF!="Baja",'GESTION - FISCAL - DESASTRES'!#REF!="Moderado"),CONCATENATE("R3C",'GESTION - FISCAL - DESASTRES'!#REF!),"")</f>
        <v>#REF!</v>
      </c>
      <c r="W38" s="56" t="e">
        <f>IF(AND('GESTION - FISCAL - DESASTRES'!#REF!="Baja",'GESTION - FISCAL - DESASTRES'!#REF!="Moderado"),CONCATENATE("R3C",'GESTION - FISCAL - DESASTRES'!#REF!),"")</f>
        <v>#REF!</v>
      </c>
      <c r="X38" s="56" t="e">
        <f>IF(AND('GESTION - FISCAL - DESASTRES'!#REF!="Baja",'GESTION - FISCAL - DESASTRES'!#REF!="Moderado"),CONCATENATE("R3C",'GESTION - FISCAL - DESASTRES'!#REF!),"")</f>
        <v>#REF!</v>
      </c>
      <c r="Y38" s="56" t="e">
        <f>IF(AND('GESTION - FISCAL - DESASTRES'!#REF!="Baja",'GESTION - FISCAL - DESASTRES'!#REF!="Moderado"),CONCATENATE("R3C",'GESTION - FISCAL - DESASTRES'!#REF!),"")</f>
        <v>#REF!</v>
      </c>
      <c r="Z38" s="56" t="e">
        <f>IF(AND('GESTION - FISCAL - DESASTRES'!#REF!="Baja",'GESTION - FISCAL - DESASTRES'!#REF!="Moderado"),CONCATENATE("R3C",'GESTION - FISCAL - DESASTRES'!#REF!),"")</f>
        <v>#REF!</v>
      </c>
      <c r="AA38" s="57" t="e">
        <f>IF(AND('GESTION - FISCAL - DESASTRES'!#REF!="Baja",'GESTION - FISCAL - DESASTRES'!#REF!="Moderado"),CONCATENATE("R3C",'GESTION - FISCAL - DESASTRES'!#REF!),"")</f>
        <v>#REF!</v>
      </c>
      <c r="AB38" s="40" t="e">
        <f>IF(AND('GESTION - FISCAL - DESASTRES'!#REF!="Baja",'GESTION - FISCAL - DESASTRES'!#REF!="Mayor"),CONCATENATE("R3C",'GESTION - FISCAL - DESASTRES'!#REF!),"")</f>
        <v>#REF!</v>
      </c>
      <c r="AC38" s="41" t="e">
        <f>IF(AND('GESTION - FISCAL - DESASTRES'!#REF!="Baja",'GESTION - FISCAL - DESASTRES'!#REF!="Mayor"),CONCATENATE("R3C",'GESTION - FISCAL - DESASTRES'!#REF!),"")</f>
        <v>#REF!</v>
      </c>
      <c r="AD38" s="41" t="e">
        <f>IF(AND('GESTION - FISCAL - DESASTRES'!#REF!="Baja",'GESTION - FISCAL - DESASTRES'!#REF!="Mayor"),CONCATENATE("R3C",'GESTION - FISCAL - DESASTRES'!#REF!),"")</f>
        <v>#REF!</v>
      </c>
      <c r="AE38" s="41" t="e">
        <f>IF(AND('GESTION - FISCAL - DESASTRES'!#REF!="Baja",'GESTION - FISCAL - DESASTRES'!#REF!="Mayor"),CONCATENATE("R3C",'GESTION - FISCAL - DESASTRES'!#REF!),"")</f>
        <v>#REF!</v>
      </c>
      <c r="AF38" s="41" t="e">
        <f>IF(AND('GESTION - FISCAL - DESASTRES'!#REF!="Baja",'GESTION - FISCAL - DESASTRES'!#REF!="Mayor"),CONCATENATE("R3C",'GESTION - FISCAL - DESASTRES'!#REF!),"")</f>
        <v>#REF!</v>
      </c>
      <c r="AG38" s="42" t="e">
        <f>IF(AND('GESTION - FISCAL - DESASTRES'!#REF!="Baja",'GESTION - FISCAL - DESASTRES'!#REF!="Mayor"),CONCATENATE("R3C",'GESTION - FISCAL - DESASTRES'!#REF!),"")</f>
        <v>#REF!</v>
      </c>
      <c r="AH38" s="43" t="e">
        <f>IF(AND('GESTION - FISCAL - DESASTRES'!#REF!="Baja",'GESTION - FISCAL - DESASTRES'!#REF!="Catastrófico"),CONCATENATE("R3C",'GESTION - FISCAL - DESASTRES'!#REF!),"")</f>
        <v>#REF!</v>
      </c>
      <c r="AI38" s="44" t="e">
        <f>IF(AND('GESTION - FISCAL - DESASTRES'!#REF!="Baja",'GESTION - FISCAL - DESASTRES'!#REF!="Catastrófico"),CONCATENATE("R3C",'GESTION - FISCAL - DESASTRES'!#REF!),"")</f>
        <v>#REF!</v>
      </c>
      <c r="AJ38" s="44" t="e">
        <f>IF(AND('GESTION - FISCAL - DESASTRES'!#REF!="Baja",'GESTION - FISCAL - DESASTRES'!#REF!="Catastrófico"),CONCATENATE("R3C",'GESTION - FISCAL - DESASTRES'!#REF!),"")</f>
        <v>#REF!</v>
      </c>
      <c r="AK38" s="44" t="e">
        <f>IF(AND('GESTION - FISCAL - DESASTRES'!#REF!="Baja",'GESTION - FISCAL - DESASTRES'!#REF!="Catastrófico"),CONCATENATE("R3C",'GESTION - FISCAL - DESASTRES'!#REF!),"")</f>
        <v>#REF!</v>
      </c>
      <c r="AL38" s="44" t="e">
        <f>IF(AND('GESTION - FISCAL - DESASTRES'!#REF!="Baja",'GESTION - FISCAL - DESASTRES'!#REF!="Catastrófico"),CONCATENATE("R3C",'GESTION - FISCAL - DESASTRES'!#REF!),"")</f>
        <v>#REF!</v>
      </c>
      <c r="AM38" s="45" t="e">
        <f>IF(AND('GESTION - FISCAL - DESASTRES'!#REF!="Baja",'GESTION - FISCAL - DESASTRES'!#REF!="Catastrófico"),CONCATENATE("R3C",'GESTION - FISCAL - DESASTRES'!#REF!),"")</f>
        <v>#REF!</v>
      </c>
      <c r="AN38" s="71"/>
      <c r="AO38" s="334"/>
      <c r="AP38" s="335"/>
      <c r="AQ38" s="335"/>
      <c r="AR38" s="335"/>
      <c r="AS38" s="335"/>
      <c r="AT38" s="336"/>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x14ac:dyDescent="0.25">
      <c r="A39" s="71"/>
      <c r="B39" s="215"/>
      <c r="C39" s="215"/>
      <c r="D39" s="216"/>
      <c r="E39" s="314"/>
      <c r="F39" s="313"/>
      <c r="G39" s="313"/>
      <c r="H39" s="313"/>
      <c r="I39" s="313"/>
      <c r="J39" s="64" t="e">
        <f>IF(AND('GESTION - FISCAL - DESASTRES'!#REF!="Baja",'GESTION - FISCAL - DESASTRES'!#REF!="Leve"),CONCATENATE("R4C",'GESTION - FISCAL - DESASTRES'!#REF!),"")</f>
        <v>#REF!</v>
      </c>
      <c r="K39" s="65" t="e">
        <f>IF(AND('GESTION - FISCAL - DESASTRES'!#REF!="Baja",'GESTION - FISCAL - DESASTRES'!#REF!="Leve"),CONCATENATE("R4C",'GESTION - FISCAL - DESASTRES'!#REF!),"")</f>
        <v>#REF!</v>
      </c>
      <c r="L39" s="65" t="e">
        <f>IF(AND('GESTION - FISCAL - DESASTRES'!#REF!="Baja",'GESTION - FISCAL - DESASTRES'!#REF!="Leve"),CONCATENATE("R4C",'GESTION - FISCAL - DESASTRES'!#REF!),"")</f>
        <v>#REF!</v>
      </c>
      <c r="M39" s="65" t="e">
        <f>IF(AND('GESTION - FISCAL - DESASTRES'!#REF!="Baja",'GESTION - FISCAL - DESASTRES'!#REF!="Leve"),CONCATENATE("R4C",'GESTION - FISCAL - DESASTRES'!#REF!),"")</f>
        <v>#REF!</v>
      </c>
      <c r="N39" s="65" t="e">
        <f>IF(AND('GESTION - FISCAL - DESASTRES'!#REF!="Baja",'GESTION - FISCAL - DESASTRES'!#REF!="Leve"),CONCATENATE("R4C",'GESTION - FISCAL - DESASTRES'!#REF!),"")</f>
        <v>#REF!</v>
      </c>
      <c r="O39" s="66" t="e">
        <f>IF(AND('GESTION - FISCAL - DESASTRES'!#REF!="Baja",'GESTION - FISCAL - DESASTRES'!#REF!="Leve"),CONCATENATE("R4C",'GESTION - FISCAL - DESASTRES'!#REF!),"")</f>
        <v>#REF!</v>
      </c>
      <c r="P39" s="55" t="e">
        <f>IF(AND('GESTION - FISCAL - DESASTRES'!#REF!="Baja",'GESTION - FISCAL - DESASTRES'!#REF!="Menor"),CONCATENATE("R4C",'GESTION - FISCAL - DESASTRES'!#REF!),"")</f>
        <v>#REF!</v>
      </c>
      <c r="Q39" s="56" t="e">
        <f>IF(AND('GESTION - FISCAL - DESASTRES'!#REF!="Baja",'GESTION - FISCAL - DESASTRES'!#REF!="Menor"),CONCATENATE("R4C",'GESTION - FISCAL - DESASTRES'!#REF!),"")</f>
        <v>#REF!</v>
      </c>
      <c r="R39" s="56" t="e">
        <f>IF(AND('GESTION - FISCAL - DESASTRES'!#REF!="Baja",'GESTION - FISCAL - DESASTRES'!#REF!="Menor"),CONCATENATE("R4C",'GESTION - FISCAL - DESASTRES'!#REF!),"")</f>
        <v>#REF!</v>
      </c>
      <c r="S39" s="56" t="e">
        <f>IF(AND('GESTION - FISCAL - DESASTRES'!#REF!="Baja",'GESTION - FISCAL - DESASTRES'!#REF!="Menor"),CONCATENATE("R4C",'GESTION - FISCAL - DESASTRES'!#REF!),"")</f>
        <v>#REF!</v>
      </c>
      <c r="T39" s="56" t="e">
        <f>IF(AND('GESTION - FISCAL - DESASTRES'!#REF!="Baja",'GESTION - FISCAL - DESASTRES'!#REF!="Menor"),CONCATENATE("R4C",'GESTION - FISCAL - DESASTRES'!#REF!),"")</f>
        <v>#REF!</v>
      </c>
      <c r="U39" s="57" t="e">
        <f>IF(AND('GESTION - FISCAL - DESASTRES'!#REF!="Baja",'GESTION - FISCAL - DESASTRES'!#REF!="Menor"),CONCATENATE("R4C",'GESTION - FISCAL - DESASTRES'!#REF!),"")</f>
        <v>#REF!</v>
      </c>
      <c r="V39" s="55" t="e">
        <f>IF(AND('GESTION - FISCAL - DESASTRES'!#REF!="Baja",'GESTION - FISCAL - DESASTRES'!#REF!="Moderado"),CONCATENATE("R4C",'GESTION - FISCAL - DESASTRES'!#REF!),"")</f>
        <v>#REF!</v>
      </c>
      <c r="W39" s="56" t="e">
        <f>IF(AND('GESTION - FISCAL - DESASTRES'!#REF!="Baja",'GESTION - FISCAL - DESASTRES'!#REF!="Moderado"),CONCATENATE("R4C",'GESTION - FISCAL - DESASTRES'!#REF!),"")</f>
        <v>#REF!</v>
      </c>
      <c r="X39" s="56" t="e">
        <f>IF(AND('GESTION - FISCAL - DESASTRES'!#REF!="Baja",'GESTION - FISCAL - DESASTRES'!#REF!="Moderado"),CONCATENATE("R4C",'GESTION - FISCAL - DESASTRES'!#REF!),"")</f>
        <v>#REF!</v>
      </c>
      <c r="Y39" s="56" t="e">
        <f>IF(AND('GESTION - FISCAL - DESASTRES'!#REF!="Baja",'GESTION - FISCAL - DESASTRES'!#REF!="Moderado"),CONCATENATE("R4C",'GESTION - FISCAL - DESASTRES'!#REF!),"")</f>
        <v>#REF!</v>
      </c>
      <c r="Z39" s="56" t="e">
        <f>IF(AND('GESTION - FISCAL - DESASTRES'!#REF!="Baja",'GESTION - FISCAL - DESASTRES'!#REF!="Moderado"),CONCATENATE("R4C",'GESTION - FISCAL - DESASTRES'!#REF!),"")</f>
        <v>#REF!</v>
      </c>
      <c r="AA39" s="57" t="e">
        <f>IF(AND('GESTION - FISCAL - DESASTRES'!#REF!="Baja",'GESTION - FISCAL - DESASTRES'!#REF!="Moderado"),CONCATENATE("R4C",'GESTION - FISCAL - DESASTRES'!#REF!),"")</f>
        <v>#REF!</v>
      </c>
      <c r="AB39" s="40" t="e">
        <f>IF(AND('GESTION - FISCAL - DESASTRES'!#REF!="Baja",'GESTION - FISCAL - DESASTRES'!#REF!="Mayor"),CONCATENATE("R4C",'GESTION - FISCAL - DESASTRES'!#REF!),"")</f>
        <v>#REF!</v>
      </c>
      <c r="AC39" s="41" t="e">
        <f>IF(AND('GESTION - FISCAL - DESASTRES'!#REF!="Baja",'GESTION - FISCAL - DESASTRES'!#REF!="Mayor"),CONCATENATE("R4C",'GESTION - FISCAL - DESASTRES'!#REF!),"")</f>
        <v>#REF!</v>
      </c>
      <c r="AD39" s="41" t="e">
        <f>IF(AND('GESTION - FISCAL - DESASTRES'!#REF!="Baja",'GESTION - FISCAL - DESASTRES'!#REF!="Mayor"),CONCATENATE("R4C",'GESTION - FISCAL - DESASTRES'!#REF!),"")</f>
        <v>#REF!</v>
      </c>
      <c r="AE39" s="41" t="e">
        <f>IF(AND('GESTION - FISCAL - DESASTRES'!#REF!="Baja",'GESTION - FISCAL - DESASTRES'!#REF!="Mayor"),CONCATENATE("R4C",'GESTION - FISCAL - DESASTRES'!#REF!),"")</f>
        <v>#REF!</v>
      </c>
      <c r="AF39" s="41" t="e">
        <f>IF(AND('GESTION - FISCAL - DESASTRES'!#REF!="Baja",'GESTION - FISCAL - DESASTRES'!#REF!="Mayor"),CONCATENATE("R4C",'GESTION - FISCAL - DESASTRES'!#REF!),"")</f>
        <v>#REF!</v>
      </c>
      <c r="AG39" s="42" t="e">
        <f>IF(AND('GESTION - FISCAL - DESASTRES'!#REF!="Baja",'GESTION - FISCAL - DESASTRES'!#REF!="Mayor"),CONCATENATE("R4C",'GESTION - FISCAL - DESASTRES'!#REF!),"")</f>
        <v>#REF!</v>
      </c>
      <c r="AH39" s="43" t="e">
        <f>IF(AND('GESTION - FISCAL - DESASTRES'!#REF!="Baja",'GESTION - FISCAL - DESASTRES'!#REF!="Catastrófico"),CONCATENATE("R4C",'GESTION - FISCAL - DESASTRES'!#REF!),"")</f>
        <v>#REF!</v>
      </c>
      <c r="AI39" s="44" t="e">
        <f>IF(AND('GESTION - FISCAL - DESASTRES'!#REF!="Baja",'GESTION - FISCAL - DESASTRES'!#REF!="Catastrófico"),CONCATENATE("R4C",'GESTION - FISCAL - DESASTRES'!#REF!),"")</f>
        <v>#REF!</v>
      </c>
      <c r="AJ39" s="44" t="e">
        <f>IF(AND('GESTION - FISCAL - DESASTRES'!#REF!="Baja",'GESTION - FISCAL - DESASTRES'!#REF!="Catastrófico"),CONCATENATE("R4C",'GESTION - FISCAL - DESASTRES'!#REF!),"")</f>
        <v>#REF!</v>
      </c>
      <c r="AK39" s="44" t="e">
        <f>IF(AND('GESTION - FISCAL - DESASTRES'!#REF!="Baja",'GESTION - FISCAL - DESASTRES'!#REF!="Catastrófico"),CONCATENATE("R4C",'GESTION - FISCAL - DESASTRES'!#REF!),"")</f>
        <v>#REF!</v>
      </c>
      <c r="AL39" s="44" t="e">
        <f>IF(AND('GESTION - FISCAL - DESASTRES'!#REF!="Baja",'GESTION - FISCAL - DESASTRES'!#REF!="Catastrófico"),CONCATENATE("R4C",'GESTION - FISCAL - DESASTRES'!#REF!),"")</f>
        <v>#REF!</v>
      </c>
      <c r="AM39" s="45" t="e">
        <f>IF(AND('GESTION - FISCAL - DESASTRES'!#REF!="Baja",'GESTION - FISCAL - DESASTRES'!#REF!="Catastrófico"),CONCATENATE("R4C",'GESTION - FISCAL - DESASTRES'!#REF!),"")</f>
        <v>#REF!</v>
      </c>
      <c r="AN39" s="71"/>
      <c r="AO39" s="334"/>
      <c r="AP39" s="335"/>
      <c r="AQ39" s="335"/>
      <c r="AR39" s="335"/>
      <c r="AS39" s="335"/>
      <c r="AT39" s="336"/>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x14ac:dyDescent="0.25">
      <c r="A40" s="71"/>
      <c r="B40" s="215"/>
      <c r="C40" s="215"/>
      <c r="D40" s="216"/>
      <c r="E40" s="314"/>
      <c r="F40" s="313"/>
      <c r="G40" s="313"/>
      <c r="H40" s="313"/>
      <c r="I40" s="313"/>
      <c r="J40" s="64" t="e">
        <f>IF(AND('GESTION - FISCAL - DESASTRES'!#REF!="Baja",'GESTION - FISCAL - DESASTRES'!#REF!="Leve"),CONCATENATE("R5C",'GESTION - FISCAL - DESASTRES'!#REF!),"")</f>
        <v>#REF!</v>
      </c>
      <c r="K40" s="65" t="e">
        <f>IF(AND('GESTION - FISCAL - DESASTRES'!#REF!="Baja",'GESTION - FISCAL - DESASTRES'!#REF!="Leve"),CONCATENATE("R5C",'GESTION - FISCAL - DESASTRES'!#REF!),"")</f>
        <v>#REF!</v>
      </c>
      <c r="L40" s="65" t="e">
        <f>IF(AND('GESTION - FISCAL - DESASTRES'!#REF!="Baja",'GESTION - FISCAL - DESASTRES'!#REF!="Leve"),CONCATENATE("R5C",'GESTION - FISCAL - DESASTRES'!#REF!),"")</f>
        <v>#REF!</v>
      </c>
      <c r="M40" s="65" t="e">
        <f>IF(AND('GESTION - FISCAL - DESASTRES'!#REF!="Baja",'GESTION - FISCAL - DESASTRES'!#REF!="Leve"),CONCATENATE("R5C",'GESTION - FISCAL - DESASTRES'!#REF!),"")</f>
        <v>#REF!</v>
      </c>
      <c r="N40" s="65" t="e">
        <f>IF(AND('GESTION - FISCAL - DESASTRES'!#REF!="Baja",'GESTION - FISCAL - DESASTRES'!#REF!="Leve"),CONCATENATE("R5C",'GESTION - FISCAL - DESASTRES'!#REF!),"")</f>
        <v>#REF!</v>
      </c>
      <c r="O40" s="66" t="e">
        <f>IF(AND('GESTION - FISCAL - DESASTRES'!#REF!="Baja",'GESTION - FISCAL - DESASTRES'!#REF!="Leve"),CONCATENATE("R5C",'GESTION - FISCAL - DESASTRES'!#REF!),"")</f>
        <v>#REF!</v>
      </c>
      <c r="P40" s="55" t="e">
        <f>IF(AND('GESTION - FISCAL - DESASTRES'!#REF!="Baja",'GESTION - FISCAL - DESASTRES'!#REF!="Menor"),CONCATENATE("R5C",'GESTION - FISCAL - DESASTRES'!#REF!),"")</f>
        <v>#REF!</v>
      </c>
      <c r="Q40" s="56" t="e">
        <f>IF(AND('GESTION - FISCAL - DESASTRES'!#REF!="Baja",'GESTION - FISCAL - DESASTRES'!#REF!="Menor"),CONCATENATE("R5C",'GESTION - FISCAL - DESASTRES'!#REF!),"")</f>
        <v>#REF!</v>
      </c>
      <c r="R40" s="56" t="e">
        <f>IF(AND('GESTION - FISCAL - DESASTRES'!#REF!="Baja",'GESTION - FISCAL - DESASTRES'!#REF!="Menor"),CONCATENATE("R5C",'GESTION - FISCAL - DESASTRES'!#REF!),"")</f>
        <v>#REF!</v>
      </c>
      <c r="S40" s="56" t="e">
        <f>IF(AND('GESTION - FISCAL - DESASTRES'!#REF!="Baja",'GESTION - FISCAL - DESASTRES'!#REF!="Menor"),CONCATENATE("R5C",'GESTION - FISCAL - DESASTRES'!#REF!),"")</f>
        <v>#REF!</v>
      </c>
      <c r="T40" s="56" t="e">
        <f>IF(AND('GESTION - FISCAL - DESASTRES'!#REF!="Baja",'GESTION - FISCAL - DESASTRES'!#REF!="Menor"),CONCATENATE("R5C",'GESTION - FISCAL - DESASTRES'!#REF!),"")</f>
        <v>#REF!</v>
      </c>
      <c r="U40" s="57" t="e">
        <f>IF(AND('GESTION - FISCAL - DESASTRES'!#REF!="Baja",'GESTION - FISCAL - DESASTRES'!#REF!="Menor"),CONCATENATE("R5C",'GESTION - FISCAL - DESASTRES'!#REF!),"")</f>
        <v>#REF!</v>
      </c>
      <c r="V40" s="55" t="e">
        <f>IF(AND('GESTION - FISCAL - DESASTRES'!#REF!="Baja",'GESTION - FISCAL - DESASTRES'!#REF!="Moderado"),CONCATENATE("R5C",'GESTION - FISCAL - DESASTRES'!#REF!),"")</f>
        <v>#REF!</v>
      </c>
      <c r="W40" s="56" t="e">
        <f>IF(AND('GESTION - FISCAL - DESASTRES'!#REF!="Baja",'GESTION - FISCAL - DESASTRES'!#REF!="Moderado"),CONCATENATE("R5C",'GESTION - FISCAL - DESASTRES'!#REF!),"")</f>
        <v>#REF!</v>
      </c>
      <c r="X40" s="56" t="e">
        <f>IF(AND('GESTION - FISCAL - DESASTRES'!#REF!="Baja",'GESTION - FISCAL - DESASTRES'!#REF!="Moderado"),CONCATENATE("R5C",'GESTION - FISCAL - DESASTRES'!#REF!),"")</f>
        <v>#REF!</v>
      </c>
      <c r="Y40" s="56" t="e">
        <f>IF(AND('GESTION - FISCAL - DESASTRES'!#REF!="Baja",'GESTION - FISCAL - DESASTRES'!#REF!="Moderado"),CONCATENATE("R5C",'GESTION - FISCAL - DESASTRES'!#REF!),"")</f>
        <v>#REF!</v>
      </c>
      <c r="Z40" s="56" t="e">
        <f>IF(AND('GESTION - FISCAL - DESASTRES'!#REF!="Baja",'GESTION - FISCAL - DESASTRES'!#REF!="Moderado"),CONCATENATE("R5C",'GESTION - FISCAL - DESASTRES'!#REF!),"")</f>
        <v>#REF!</v>
      </c>
      <c r="AA40" s="57" t="e">
        <f>IF(AND('GESTION - FISCAL - DESASTRES'!#REF!="Baja",'GESTION - FISCAL - DESASTRES'!#REF!="Moderado"),CONCATENATE("R5C",'GESTION - FISCAL - DESASTRES'!#REF!),"")</f>
        <v>#REF!</v>
      </c>
      <c r="AB40" s="40" t="e">
        <f>IF(AND('GESTION - FISCAL - DESASTRES'!#REF!="Baja",'GESTION - FISCAL - DESASTRES'!#REF!="Mayor"),CONCATENATE("R5C",'GESTION - FISCAL - DESASTRES'!#REF!),"")</f>
        <v>#REF!</v>
      </c>
      <c r="AC40" s="41" t="e">
        <f>IF(AND('GESTION - FISCAL - DESASTRES'!#REF!="Baja",'GESTION - FISCAL - DESASTRES'!#REF!="Mayor"),CONCATENATE("R5C",'GESTION - FISCAL - DESASTRES'!#REF!),"")</f>
        <v>#REF!</v>
      </c>
      <c r="AD40" s="41" t="e">
        <f>IF(AND('GESTION - FISCAL - DESASTRES'!#REF!="Baja",'GESTION - FISCAL - DESASTRES'!#REF!="Mayor"),CONCATENATE("R5C",'GESTION - FISCAL - DESASTRES'!#REF!),"")</f>
        <v>#REF!</v>
      </c>
      <c r="AE40" s="41" t="e">
        <f>IF(AND('GESTION - FISCAL - DESASTRES'!#REF!="Baja",'GESTION - FISCAL - DESASTRES'!#REF!="Mayor"),CONCATENATE("R5C",'GESTION - FISCAL - DESASTRES'!#REF!),"")</f>
        <v>#REF!</v>
      </c>
      <c r="AF40" s="41" t="e">
        <f>IF(AND('GESTION - FISCAL - DESASTRES'!#REF!="Baja",'GESTION - FISCAL - DESASTRES'!#REF!="Mayor"),CONCATENATE("R5C",'GESTION - FISCAL - DESASTRES'!#REF!),"")</f>
        <v>#REF!</v>
      </c>
      <c r="AG40" s="42" t="e">
        <f>IF(AND('GESTION - FISCAL - DESASTRES'!#REF!="Baja",'GESTION - FISCAL - DESASTRES'!#REF!="Mayor"),CONCATENATE("R5C",'GESTION - FISCAL - DESASTRES'!#REF!),"")</f>
        <v>#REF!</v>
      </c>
      <c r="AH40" s="43" t="e">
        <f>IF(AND('GESTION - FISCAL - DESASTRES'!#REF!="Baja",'GESTION - FISCAL - DESASTRES'!#REF!="Catastrófico"),CONCATENATE("R5C",'GESTION - FISCAL - DESASTRES'!#REF!),"")</f>
        <v>#REF!</v>
      </c>
      <c r="AI40" s="44" t="e">
        <f>IF(AND('GESTION - FISCAL - DESASTRES'!#REF!="Baja",'GESTION - FISCAL - DESASTRES'!#REF!="Catastrófico"),CONCATENATE("R5C",'GESTION - FISCAL - DESASTRES'!#REF!),"")</f>
        <v>#REF!</v>
      </c>
      <c r="AJ40" s="44" t="e">
        <f>IF(AND('GESTION - FISCAL - DESASTRES'!#REF!="Baja",'GESTION - FISCAL - DESASTRES'!#REF!="Catastrófico"),CONCATENATE("R5C",'GESTION - FISCAL - DESASTRES'!#REF!),"")</f>
        <v>#REF!</v>
      </c>
      <c r="AK40" s="44" t="e">
        <f>IF(AND('GESTION - FISCAL - DESASTRES'!#REF!="Baja",'GESTION - FISCAL - DESASTRES'!#REF!="Catastrófico"),CONCATENATE("R5C",'GESTION - FISCAL - DESASTRES'!#REF!),"")</f>
        <v>#REF!</v>
      </c>
      <c r="AL40" s="44" t="e">
        <f>IF(AND('GESTION - FISCAL - DESASTRES'!#REF!="Baja",'GESTION - FISCAL - DESASTRES'!#REF!="Catastrófico"),CONCATENATE("R5C",'GESTION - FISCAL - DESASTRES'!#REF!),"")</f>
        <v>#REF!</v>
      </c>
      <c r="AM40" s="45" t="e">
        <f>IF(AND('GESTION - FISCAL - DESASTRES'!#REF!="Baja",'GESTION - FISCAL - DESASTRES'!#REF!="Catastrófico"),CONCATENATE("R5C",'GESTION - FISCAL - DESASTRES'!#REF!),"")</f>
        <v>#REF!</v>
      </c>
      <c r="AN40" s="71"/>
      <c r="AO40" s="334"/>
      <c r="AP40" s="335"/>
      <c r="AQ40" s="335"/>
      <c r="AR40" s="335"/>
      <c r="AS40" s="335"/>
      <c r="AT40" s="336"/>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x14ac:dyDescent="0.25">
      <c r="A41" s="71"/>
      <c r="B41" s="215"/>
      <c r="C41" s="215"/>
      <c r="D41" s="216"/>
      <c r="E41" s="314"/>
      <c r="F41" s="313"/>
      <c r="G41" s="313"/>
      <c r="H41" s="313"/>
      <c r="I41" s="313"/>
      <c r="J41" s="64" t="e">
        <f>IF(AND('GESTION - FISCAL - DESASTRES'!#REF!="Baja",'GESTION - FISCAL - DESASTRES'!#REF!="Leve"),CONCATENATE("R6C",'GESTION - FISCAL - DESASTRES'!#REF!),"")</f>
        <v>#REF!</v>
      </c>
      <c r="K41" s="65" t="e">
        <f>IF(AND('GESTION - FISCAL - DESASTRES'!#REF!="Baja",'GESTION - FISCAL - DESASTRES'!#REF!="Leve"),CONCATENATE("R6C",'GESTION - FISCAL - DESASTRES'!#REF!),"")</f>
        <v>#REF!</v>
      </c>
      <c r="L41" s="65" t="e">
        <f>IF(AND('GESTION - FISCAL - DESASTRES'!#REF!="Baja",'GESTION - FISCAL - DESASTRES'!#REF!="Leve"),CONCATENATE("R6C",'GESTION - FISCAL - DESASTRES'!#REF!),"")</f>
        <v>#REF!</v>
      </c>
      <c r="M41" s="65" t="e">
        <f>IF(AND('GESTION - FISCAL - DESASTRES'!#REF!="Baja",'GESTION - FISCAL - DESASTRES'!#REF!="Leve"),CONCATENATE("R6C",'GESTION - FISCAL - DESASTRES'!#REF!),"")</f>
        <v>#REF!</v>
      </c>
      <c r="N41" s="65" t="e">
        <f>IF(AND('GESTION - FISCAL - DESASTRES'!#REF!="Baja",'GESTION - FISCAL - DESASTRES'!#REF!="Leve"),CONCATENATE("R6C",'GESTION - FISCAL - DESASTRES'!#REF!),"")</f>
        <v>#REF!</v>
      </c>
      <c r="O41" s="66" t="e">
        <f>IF(AND('GESTION - FISCAL - DESASTRES'!#REF!="Baja",'GESTION - FISCAL - DESASTRES'!#REF!="Leve"),CONCATENATE("R6C",'GESTION - FISCAL - DESASTRES'!#REF!),"")</f>
        <v>#REF!</v>
      </c>
      <c r="P41" s="55" t="e">
        <f>IF(AND('GESTION - FISCAL - DESASTRES'!#REF!="Baja",'GESTION - FISCAL - DESASTRES'!#REF!="Menor"),CONCATENATE("R6C",'GESTION - FISCAL - DESASTRES'!#REF!),"")</f>
        <v>#REF!</v>
      </c>
      <c r="Q41" s="56" t="e">
        <f>IF(AND('GESTION - FISCAL - DESASTRES'!#REF!="Baja",'GESTION - FISCAL - DESASTRES'!#REF!="Menor"),CONCATENATE("R6C",'GESTION - FISCAL - DESASTRES'!#REF!),"")</f>
        <v>#REF!</v>
      </c>
      <c r="R41" s="56" t="e">
        <f>IF(AND('GESTION - FISCAL - DESASTRES'!#REF!="Baja",'GESTION - FISCAL - DESASTRES'!#REF!="Menor"),CONCATENATE("R6C",'GESTION - FISCAL - DESASTRES'!#REF!),"")</f>
        <v>#REF!</v>
      </c>
      <c r="S41" s="56" t="e">
        <f>IF(AND('GESTION - FISCAL - DESASTRES'!#REF!="Baja",'GESTION - FISCAL - DESASTRES'!#REF!="Menor"),CONCATENATE("R6C",'GESTION - FISCAL - DESASTRES'!#REF!),"")</f>
        <v>#REF!</v>
      </c>
      <c r="T41" s="56" t="e">
        <f>IF(AND('GESTION - FISCAL - DESASTRES'!#REF!="Baja",'GESTION - FISCAL - DESASTRES'!#REF!="Menor"),CONCATENATE("R6C",'GESTION - FISCAL - DESASTRES'!#REF!),"")</f>
        <v>#REF!</v>
      </c>
      <c r="U41" s="57" t="e">
        <f>IF(AND('GESTION - FISCAL - DESASTRES'!#REF!="Baja",'GESTION - FISCAL - DESASTRES'!#REF!="Menor"),CONCATENATE("R6C",'GESTION - FISCAL - DESASTRES'!#REF!),"")</f>
        <v>#REF!</v>
      </c>
      <c r="V41" s="55" t="e">
        <f>IF(AND('GESTION - FISCAL - DESASTRES'!#REF!="Baja",'GESTION - FISCAL - DESASTRES'!#REF!="Moderado"),CONCATENATE("R6C",'GESTION - FISCAL - DESASTRES'!#REF!),"")</f>
        <v>#REF!</v>
      </c>
      <c r="W41" s="56" t="e">
        <f>IF(AND('GESTION - FISCAL - DESASTRES'!#REF!="Baja",'GESTION - FISCAL - DESASTRES'!#REF!="Moderado"),CONCATENATE("R6C",'GESTION - FISCAL - DESASTRES'!#REF!),"")</f>
        <v>#REF!</v>
      </c>
      <c r="X41" s="56" t="e">
        <f>IF(AND('GESTION - FISCAL - DESASTRES'!#REF!="Baja",'GESTION - FISCAL - DESASTRES'!#REF!="Moderado"),CONCATENATE("R6C",'GESTION - FISCAL - DESASTRES'!#REF!),"")</f>
        <v>#REF!</v>
      </c>
      <c r="Y41" s="56" t="e">
        <f>IF(AND('GESTION - FISCAL - DESASTRES'!#REF!="Baja",'GESTION - FISCAL - DESASTRES'!#REF!="Moderado"),CONCATENATE("R6C",'GESTION - FISCAL - DESASTRES'!#REF!),"")</f>
        <v>#REF!</v>
      </c>
      <c r="Z41" s="56" t="e">
        <f>IF(AND('GESTION - FISCAL - DESASTRES'!#REF!="Baja",'GESTION - FISCAL - DESASTRES'!#REF!="Moderado"),CONCATENATE("R6C",'GESTION - FISCAL - DESASTRES'!#REF!),"")</f>
        <v>#REF!</v>
      </c>
      <c r="AA41" s="57" t="e">
        <f>IF(AND('GESTION - FISCAL - DESASTRES'!#REF!="Baja",'GESTION - FISCAL - DESASTRES'!#REF!="Moderado"),CONCATENATE("R6C",'GESTION - FISCAL - DESASTRES'!#REF!),"")</f>
        <v>#REF!</v>
      </c>
      <c r="AB41" s="40" t="e">
        <f>IF(AND('GESTION - FISCAL - DESASTRES'!#REF!="Baja",'GESTION - FISCAL - DESASTRES'!#REF!="Mayor"),CONCATENATE("R6C",'GESTION - FISCAL - DESASTRES'!#REF!),"")</f>
        <v>#REF!</v>
      </c>
      <c r="AC41" s="41" t="e">
        <f>IF(AND('GESTION - FISCAL - DESASTRES'!#REF!="Baja",'GESTION - FISCAL - DESASTRES'!#REF!="Mayor"),CONCATENATE("R6C",'GESTION - FISCAL - DESASTRES'!#REF!),"")</f>
        <v>#REF!</v>
      </c>
      <c r="AD41" s="41" t="e">
        <f>IF(AND('GESTION - FISCAL - DESASTRES'!#REF!="Baja",'GESTION - FISCAL - DESASTRES'!#REF!="Mayor"),CONCATENATE("R6C",'GESTION - FISCAL - DESASTRES'!#REF!),"")</f>
        <v>#REF!</v>
      </c>
      <c r="AE41" s="41" t="e">
        <f>IF(AND('GESTION - FISCAL - DESASTRES'!#REF!="Baja",'GESTION - FISCAL - DESASTRES'!#REF!="Mayor"),CONCATENATE("R6C",'GESTION - FISCAL - DESASTRES'!#REF!),"")</f>
        <v>#REF!</v>
      </c>
      <c r="AF41" s="41" t="e">
        <f>IF(AND('GESTION - FISCAL - DESASTRES'!#REF!="Baja",'GESTION - FISCAL - DESASTRES'!#REF!="Mayor"),CONCATENATE("R6C",'GESTION - FISCAL - DESASTRES'!#REF!),"")</f>
        <v>#REF!</v>
      </c>
      <c r="AG41" s="42" t="e">
        <f>IF(AND('GESTION - FISCAL - DESASTRES'!#REF!="Baja",'GESTION - FISCAL - DESASTRES'!#REF!="Mayor"),CONCATENATE("R6C",'GESTION - FISCAL - DESASTRES'!#REF!),"")</f>
        <v>#REF!</v>
      </c>
      <c r="AH41" s="43" t="e">
        <f>IF(AND('GESTION - FISCAL - DESASTRES'!#REF!="Baja",'GESTION - FISCAL - DESASTRES'!#REF!="Catastrófico"),CONCATENATE("R6C",'GESTION - FISCAL - DESASTRES'!#REF!),"")</f>
        <v>#REF!</v>
      </c>
      <c r="AI41" s="44" t="e">
        <f>IF(AND('GESTION - FISCAL - DESASTRES'!#REF!="Baja",'GESTION - FISCAL - DESASTRES'!#REF!="Catastrófico"),CONCATENATE("R6C",'GESTION - FISCAL - DESASTRES'!#REF!),"")</f>
        <v>#REF!</v>
      </c>
      <c r="AJ41" s="44" t="e">
        <f>IF(AND('GESTION - FISCAL - DESASTRES'!#REF!="Baja",'GESTION - FISCAL - DESASTRES'!#REF!="Catastrófico"),CONCATENATE("R6C",'GESTION - FISCAL - DESASTRES'!#REF!),"")</f>
        <v>#REF!</v>
      </c>
      <c r="AK41" s="44" t="e">
        <f>IF(AND('GESTION - FISCAL - DESASTRES'!#REF!="Baja",'GESTION - FISCAL - DESASTRES'!#REF!="Catastrófico"),CONCATENATE("R6C",'GESTION - FISCAL - DESASTRES'!#REF!),"")</f>
        <v>#REF!</v>
      </c>
      <c r="AL41" s="44" t="e">
        <f>IF(AND('GESTION - FISCAL - DESASTRES'!#REF!="Baja",'GESTION - FISCAL - DESASTRES'!#REF!="Catastrófico"),CONCATENATE("R6C",'GESTION - FISCAL - DESASTRES'!#REF!),"")</f>
        <v>#REF!</v>
      </c>
      <c r="AM41" s="45" t="e">
        <f>IF(AND('GESTION - FISCAL - DESASTRES'!#REF!="Baja",'GESTION - FISCAL - DESASTRES'!#REF!="Catastrófico"),CONCATENATE("R6C",'GESTION - FISCAL - DESASTRES'!#REF!),"")</f>
        <v>#REF!</v>
      </c>
      <c r="AN41" s="71"/>
      <c r="AO41" s="334"/>
      <c r="AP41" s="335"/>
      <c r="AQ41" s="335"/>
      <c r="AR41" s="335"/>
      <c r="AS41" s="335"/>
      <c r="AT41" s="336"/>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x14ac:dyDescent="0.25">
      <c r="A42" s="71"/>
      <c r="B42" s="215"/>
      <c r="C42" s="215"/>
      <c r="D42" s="216"/>
      <c r="E42" s="314"/>
      <c r="F42" s="313"/>
      <c r="G42" s="313"/>
      <c r="H42" s="313"/>
      <c r="I42" s="313"/>
      <c r="J42" s="64" t="e">
        <f>IF(AND('GESTION - FISCAL - DESASTRES'!#REF!="Baja",'GESTION - FISCAL - DESASTRES'!#REF!="Leve"),CONCATENATE("R7C",'GESTION - FISCAL - DESASTRES'!#REF!),"")</f>
        <v>#REF!</v>
      </c>
      <c r="K42" s="65" t="e">
        <f>IF(AND('GESTION - FISCAL - DESASTRES'!#REF!="Baja",'GESTION - FISCAL - DESASTRES'!#REF!="Leve"),CONCATENATE("R7C",'GESTION - FISCAL - DESASTRES'!#REF!),"")</f>
        <v>#REF!</v>
      </c>
      <c r="L42" s="65" t="e">
        <f>IF(AND('GESTION - FISCAL - DESASTRES'!#REF!="Baja",'GESTION - FISCAL - DESASTRES'!#REF!="Leve"),CONCATENATE("R7C",'GESTION - FISCAL - DESASTRES'!#REF!),"")</f>
        <v>#REF!</v>
      </c>
      <c r="M42" s="65" t="e">
        <f>IF(AND('GESTION - FISCAL - DESASTRES'!#REF!="Baja",'GESTION - FISCAL - DESASTRES'!#REF!="Leve"),CONCATENATE("R7C",'GESTION - FISCAL - DESASTRES'!#REF!),"")</f>
        <v>#REF!</v>
      </c>
      <c r="N42" s="65" t="e">
        <f>IF(AND('GESTION - FISCAL - DESASTRES'!#REF!="Baja",'GESTION - FISCAL - DESASTRES'!#REF!="Leve"),CONCATENATE("R7C",'GESTION - FISCAL - DESASTRES'!#REF!),"")</f>
        <v>#REF!</v>
      </c>
      <c r="O42" s="66" t="e">
        <f>IF(AND('GESTION - FISCAL - DESASTRES'!#REF!="Baja",'GESTION - FISCAL - DESASTRES'!#REF!="Leve"),CONCATENATE("R7C",'GESTION - FISCAL - DESASTRES'!#REF!),"")</f>
        <v>#REF!</v>
      </c>
      <c r="P42" s="55" t="e">
        <f>IF(AND('GESTION - FISCAL - DESASTRES'!#REF!="Baja",'GESTION - FISCAL - DESASTRES'!#REF!="Menor"),CONCATENATE("R7C",'GESTION - FISCAL - DESASTRES'!#REF!),"")</f>
        <v>#REF!</v>
      </c>
      <c r="Q42" s="56" t="e">
        <f>IF(AND('GESTION - FISCAL - DESASTRES'!#REF!="Baja",'GESTION - FISCAL - DESASTRES'!#REF!="Menor"),CONCATENATE("R7C",'GESTION - FISCAL - DESASTRES'!#REF!),"")</f>
        <v>#REF!</v>
      </c>
      <c r="R42" s="56" t="e">
        <f>IF(AND('GESTION - FISCAL - DESASTRES'!#REF!="Baja",'GESTION - FISCAL - DESASTRES'!#REF!="Menor"),CONCATENATE("R7C",'GESTION - FISCAL - DESASTRES'!#REF!),"")</f>
        <v>#REF!</v>
      </c>
      <c r="S42" s="56" t="e">
        <f>IF(AND('GESTION - FISCAL - DESASTRES'!#REF!="Baja",'GESTION - FISCAL - DESASTRES'!#REF!="Menor"),CONCATENATE("R7C",'GESTION - FISCAL - DESASTRES'!#REF!),"")</f>
        <v>#REF!</v>
      </c>
      <c r="T42" s="56" t="e">
        <f>IF(AND('GESTION - FISCAL - DESASTRES'!#REF!="Baja",'GESTION - FISCAL - DESASTRES'!#REF!="Menor"),CONCATENATE("R7C",'GESTION - FISCAL - DESASTRES'!#REF!),"")</f>
        <v>#REF!</v>
      </c>
      <c r="U42" s="57" t="e">
        <f>IF(AND('GESTION - FISCAL - DESASTRES'!#REF!="Baja",'GESTION - FISCAL - DESASTRES'!#REF!="Menor"),CONCATENATE("R7C",'GESTION - FISCAL - DESASTRES'!#REF!),"")</f>
        <v>#REF!</v>
      </c>
      <c r="V42" s="55" t="e">
        <f>IF(AND('GESTION - FISCAL - DESASTRES'!#REF!="Baja",'GESTION - FISCAL - DESASTRES'!#REF!="Moderado"),CONCATENATE("R7C",'GESTION - FISCAL - DESASTRES'!#REF!),"")</f>
        <v>#REF!</v>
      </c>
      <c r="W42" s="56" t="e">
        <f>IF(AND('GESTION - FISCAL - DESASTRES'!#REF!="Baja",'GESTION - FISCAL - DESASTRES'!#REF!="Moderado"),CONCATENATE("R7C",'GESTION - FISCAL - DESASTRES'!#REF!),"")</f>
        <v>#REF!</v>
      </c>
      <c r="X42" s="56" t="e">
        <f>IF(AND('GESTION - FISCAL - DESASTRES'!#REF!="Baja",'GESTION - FISCAL - DESASTRES'!#REF!="Moderado"),CONCATENATE("R7C",'GESTION - FISCAL - DESASTRES'!#REF!),"")</f>
        <v>#REF!</v>
      </c>
      <c r="Y42" s="56" t="e">
        <f>IF(AND('GESTION - FISCAL - DESASTRES'!#REF!="Baja",'GESTION - FISCAL - DESASTRES'!#REF!="Moderado"),CONCATENATE("R7C",'GESTION - FISCAL - DESASTRES'!#REF!),"")</f>
        <v>#REF!</v>
      </c>
      <c r="Z42" s="56" t="e">
        <f>IF(AND('GESTION - FISCAL - DESASTRES'!#REF!="Baja",'GESTION - FISCAL - DESASTRES'!#REF!="Moderado"),CONCATENATE("R7C",'GESTION - FISCAL - DESASTRES'!#REF!),"")</f>
        <v>#REF!</v>
      </c>
      <c r="AA42" s="57" t="e">
        <f>IF(AND('GESTION - FISCAL - DESASTRES'!#REF!="Baja",'GESTION - FISCAL - DESASTRES'!#REF!="Moderado"),CONCATENATE("R7C",'GESTION - FISCAL - DESASTRES'!#REF!),"")</f>
        <v>#REF!</v>
      </c>
      <c r="AB42" s="40" t="e">
        <f>IF(AND('GESTION - FISCAL - DESASTRES'!#REF!="Baja",'GESTION - FISCAL - DESASTRES'!#REF!="Mayor"),CONCATENATE("R7C",'GESTION - FISCAL - DESASTRES'!#REF!),"")</f>
        <v>#REF!</v>
      </c>
      <c r="AC42" s="41" t="e">
        <f>IF(AND('GESTION - FISCAL - DESASTRES'!#REF!="Baja",'GESTION - FISCAL - DESASTRES'!#REF!="Mayor"),CONCATENATE("R7C",'GESTION - FISCAL - DESASTRES'!#REF!),"")</f>
        <v>#REF!</v>
      </c>
      <c r="AD42" s="41" t="e">
        <f>IF(AND('GESTION - FISCAL - DESASTRES'!#REF!="Baja",'GESTION - FISCAL - DESASTRES'!#REF!="Mayor"),CONCATENATE("R7C",'GESTION - FISCAL - DESASTRES'!#REF!),"")</f>
        <v>#REF!</v>
      </c>
      <c r="AE42" s="41" t="e">
        <f>IF(AND('GESTION - FISCAL - DESASTRES'!#REF!="Baja",'GESTION - FISCAL - DESASTRES'!#REF!="Mayor"),CONCATENATE("R7C",'GESTION - FISCAL - DESASTRES'!#REF!),"")</f>
        <v>#REF!</v>
      </c>
      <c r="AF42" s="41" t="e">
        <f>IF(AND('GESTION - FISCAL - DESASTRES'!#REF!="Baja",'GESTION - FISCAL - DESASTRES'!#REF!="Mayor"),CONCATENATE("R7C",'GESTION - FISCAL - DESASTRES'!#REF!),"")</f>
        <v>#REF!</v>
      </c>
      <c r="AG42" s="42" t="e">
        <f>IF(AND('GESTION - FISCAL - DESASTRES'!#REF!="Baja",'GESTION - FISCAL - DESASTRES'!#REF!="Mayor"),CONCATENATE("R7C",'GESTION - FISCAL - DESASTRES'!#REF!),"")</f>
        <v>#REF!</v>
      </c>
      <c r="AH42" s="43" t="e">
        <f>IF(AND('GESTION - FISCAL - DESASTRES'!#REF!="Baja",'GESTION - FISCAL - DESASTRES'!#REF!="Catastrófico"),CONCATENATE("R7C",'GESTION - FISCAL - DESASTRES'!#REF!),"")</f>
        <v>#REF!</v>
      </c>
      <c r="AI42" s="44" t="e">
        <f>IF(AND('GESTION - FISCAL - DESASTRES'!#REF!="Baja",'GESTION - FISCAL - DESASTRES'!#REF!="Catastrófico"),CONCATENATE("R7C",'GESTION - FISCAL - DESASTRES'!#REF!),"")</f>
        <v>#REF!</v>
      </c>
      <c r="AJ42" s="44" t="e">
        <f>IF(AND('GESTION - FISCAL - DESASTRES'!#REF!="Baja",'GESTION - FISCAL - DESASTRES'!#REF!="Catastrófico"),CONCATENATE("R7C",'GESTION - FISCAL - DESASTRES'!#REF!),"")</f>
        <v>#REF!</v>
      </c>
      <c r="AK42" s="44" t="e">
        <f>IF(AND('GESTION - FISCAL - DESASTRES'!#REF!="Baja",'GESTION - FISCAL - DESASTRES'!#REF!="Catastrófico"),CONCATENATE("R7C",'GESTION - FISCAL - DESASTRES'!#REF!),"")</f>
        <v>#REF!</v>
      </c>
      <c r="AL42" s="44" t="e">
        <f>IF(AND('GESTION - FISCAL - DESASTRES'!#REF!="Baja",'GESTION - FISCAL - DESASTRES'!#REF!="Catastrófico"),CONCATENATE("R7C",'GESTION - FISCAL - DESASTRES'!#REF!),"")</f>
        <v>#REF!</v>
      </c>
      <c r="AM42" s="45" t="e">
        <f>IF(AND('GESTION - FISCAL - DESASTRES'!#REF!="Baja",'GESTION - FISCAL - DESASTRES'!#REF!="Catastrófico"),CONCATENATE("R7C",'GESTION - FISCAL - DESASTRES'!#REF!),"")</f>
        <v>#REF!</v>
      </c>
      <c r="AN42" s="71"/>
      <c r="AO42" s="334"/>
      <c r="AP42" s="335"/>
      <c r="AQ42" s="335"/>
      <c r="AR42" s="335"/>
      <c r="AS42" s="335"/>
      <c r="AT42" s="336"/>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x14ac:dyDescent="0.25">
      <c r="A43" s="71"/>
      <c r="B43" s="215"/>
      <c r="C43" s="215"/>
      <c r="D43" s="216"/>
      <c r="E43" s="314"/>
      <c r="F43" s="313"/>
      <c r="G43" s="313"/>
      <c r="H43" s="313"/>
      <c r="I43" s="313"/>
      <c r="J43" s="64" t="e">
        <f>IF(AND('GESTION - FISCAL - DESASTRES'!#REF!="Baja",'GESTION - FISCAL - DESASTRES'!#REF!="Leve"),CONCATENATE("R8C",'GESTION - FISCAL - DESASTRES'!#REF!),"")</f>
        <v>#REF!</v>
      </c>
      <c r="K43" s="65" t="e">
        <f>IF(AND('GESTION - FISCAL - DESASTRES'!#REF!="Baja",'GESTION - FISCAL - DESASTRES'!#REF!="Leve"),CONCATENATE("R8C",'GESTION - FISCAL - DESASTRES'!#REF!),"")</f>
        <v>#REF!</v>
      </c>
      <c r="L43" s="65" t="e">
        <f>IF(AND('GESTION - FISCAL - DESASTRES'!#REF!="Baja",'GESTION - FISCAL - DESASTRES'!#REF!="Leve"),CONCATENATE("R8C",'GESTION - FISCAL - DESASTRES'!#REF!),"")</f>
        <v>#REF!</v>
      </c>
      <c r="M43" s="65" t="e">
        <f>IF(AND('GESTION - FISCAL - DESASTRES'!#REF!="Baja",'GESTION - FISCAL - DESASTRES'!#REF!="Leve"),CONCATENATE("R8C",'GESTION - FISCAL - DESASTRES'!#REF!),"")</f>
        <v>#REF!</v>
      </c>
      <c r="N43" s="65" t="e">
        <f>IF(AND('GESTION - FISCAL - DESASTRES'!#REF!="Baja",'GESTION - FISCAL - DESASTRES'!#REF!="Leve"),CONCATENATE("R8C",'GESTION - FISCAL - DESASTRES'!#REF!),"")</f>
        <v>#REF!</v>
      </c>
      <c r="O43" s="66" t="e">
        <f>IF(AND('GESTION - FISCAL - DESASTRES'!#REF!="Baja",'GESTION - FISCAL - DESASTRES'!#REF!="Leve"),CONCATENATE("R8C",'GESTION - FISCAL - DESASTRES'!#REF!),"")</f>
        <v>#REF!</v>
      </c>
      <c r="P43" s="55" t="e">
        <f>IF(AND('GESTION - FISCAL - DESASTRES'!#REF!="Baja",'GESTION - FISCAL - DESASTRES'!#REF!="Menor"),CONCATENATE("R8C",'GESTION - FISCAL - DESASTRES'!#REF!),"")</f>
        <v>#REF!</v>
      </c>
      <c r="Q43" s="56" t="e">
        <f>IF(AND('GESTION - FISCAL - DESASTRES'!#REF!="Baja",'GESTION - FISCAL - DESASTRES'!#REF!="Menor"),CONCATENATE("R8C",'GESTION - FISCAL - DESASTRES'!#REF!),"")</f>
        <v>#REF!</v>
      </c>
      <c r="R43" s="56" t="e">
        <f>IF(AND('GESTION - FISCAL - DESASTRES'!#REF!="Baja",'GESTION - FISCAL - DESASTRES'!#REF!="Menor"),CONCATENATE("R8C",'GESTION - FISCAL - DESASTRES'!#REF!),"")</f>
        <v>#REF!</v>
      </c>
      <c r="S43" s="56" t="e">
        <f>IF(AND('GESTION - FISCAL - DESASTRES'!#REF!="Baja",'GESTION - FISCAL - DESASTRES'!#REF!="Menor"),CONCATENATE("R8C",'GESTION - FISCAL - DESASTRES'!#REF!),"")</f>
        <v>#REF!</v>
      </c>
      <c r="T43" s="56" t="e">
        <f>IF(AND('GESTION - FISCAL - DESASTRES'!#REF!="Baja",'GESTION - FISCAL - DESASTRES'!#REF!="Menor"),CONCATENATE("R8C",'GESTION - FISCAL - DESASTRES'!#REF!),"")</f>
        <v>#REF!</v>
      </c>
      <c r="U43" s="57" t="e">
        <f>IF(AND('GESTION - FISCAL - DESASTRES'!#REF!="Baja",'GESTION - FISCAL - DESASTRES'!#REF!="Menor"),CONCATENATE("R8C",'GESTION - FISCAL - DESASTRES'!#REF!),"")</f>
        <v>#REF!</v>
      </c>
      <c r="V43" s="55" t="e">
        <f>IF(AND('GESTION - FISCAL - DESASTRES'!#REF!="Baja",'GESTION - FISCAL - DESASTRES'!#REF!="Moderado"),CONCATENATE("R8C",'GESTION - FISCAL - DESASTRES'!#REF!),"")</f>
        <v>#REF!</v>
      </c>
      <c r="W43" s="56" t="e">
        <f>IF(AND('GESTION - FISCAL - DESASTRES'!#REF!="Baja",'GESTION - FISCAL - DESASTRES'!#REF!="Moderado"),CONCATENATE("R8C",'GESTION - FISCAL - DESASTRES'!#REF!),"")</f>
        <v>#REF!</v>
      </c>
      <c r="X43" s="56" t="e">
        <f>IF(AND('GESTION - FISCAL - DESASTRES'!#REF!="Baja",'GESTION - FISCAL - DESASTRES'!#REF!="Moderado"),CONCATENATE("R8C",'GESTION - FISCAL - DESASTRES'!#REF!),"")</f>
        <v>#REF!</v>
      </c>
      <c r="Y43" s="56" t="e">
        <f>IF(AND('GESTION - FISCAL - DESASTRES'!#REF!="Baja",'GESTION - FISCAL - DESASTRES'!#REF!="Moderado"),CONCATENATE("R8C",'GESTION - FISCAL - DESASTRES'!#REF!),"")</f>
        <v>#REF!</v>
      </c>
      <c r="Z43" s="56" t="e">
        <f>IF(AND('GESTION - FISCAL - DESASTRES'!#REF!="Baja",'GESTION - FISCAL - DESASTRES'!#REF!="Moderado"),CONCATENATE("R8C",'GESTION - FISCAL - DESASTRES'!#REF!),"")</f>
        <v>#REF!</v>
      </c>
      <c r="AA43" s="57" t="e">
        <f>IF(AND('GESTION - FISCAL - DESASTRES'!#REF!="Baja",'GESTION - FISCAL - DESASTRES'!#REF!="Moderado"),CONCATENATE("R8C",'GESTION - FISCAL - DESASTRES'!#REF!),"")</f>
        <v>#REF!</v>
      </c>
      <c r="AB43" s="40" t="e">
        <f>IF(AND('GESTION - FISCAL - DESASTRES'!#REF!="Baja",'GESTION - FISCAL - DESASTRES'!#REF!="Mayor"),CONCATENATE("R8C",'GESTION - FISCAL - DESASTRES'!#REF!),"")</f>
        <v>#REF!</v>
      </c>
      <c r="AC43" s="41" t="e">
        <f>IF(AND('GESTION - FISCAL - DESASTRES'!#REF!="Baja",'GESTION - FISCAL - DESASTRES'!#REF!="Mayor"),CONCATENATE("R8C",'GESTION - FISCAL - DESASTRES'!#REF!),"")</f>
        <v>#REF!</v>
      </c>
      <c r="AD43" s="41" t="e">
        <f>IF(AND('GESTION - FISCAL - DESASTRES'!#REF!="Baja",'GESTION - FISCAL - DESASTRES'!#REF!="Mayor"),CONCATENATE("R8C",'GESTION - FISCAL - DESASTRES'!#REF!),"")</f>
        <v>#REF!</v>
      </c>
      <c r="AE43" s="41" t="e">
        <f>IF(AND('GESTION - FISCAL - DESASTRES'!#REF!="Baja",'GESTION - FISCAL - DESASTRES'!#REF!="Mayor"),CONCATENATE("R8C",'GESTION - FISCAL - DESASTRES'!#REF!),"")</f>
        <v>#REF!</v>
      </c>
      <c r="AF43" s="41" t="e">
        <f>IF(AND('GESTION - FISCAL - DESASTRES'!#REF!="Baja",'GESTION - FISCAL - DESASTRES'!#REF!="Mayor"),CONCATENATE("R8C",'GESTION - FISCAL - DESASTRES'!#REF!),"")</f>
        <v>#REF!</v>
      </c>
      <c r="AG43" s="42" t="e">
        <f>IF(AND('GESTION - FISCAL - DESASTRES'!#REF!="Baja",'GESTION - FISCAL - DESASTRES'!#REF!="Mayor"),CONCATENATE("R8C",'GESTION - FISCAL - DESASTRES'!#REF!),"")</f>
        <v>#REF!</v>
      </c>
      <c r="AH43" s="43" t="e">
        <f>IF(AND('GESTION - FISCAL - DESASTRES'!#REF!="Baja",'GESTION - FISCAL - DESASTRES'!#REF!="Catastrófico"),CONCATENATE("R8C",'GESTION - FISCAL - DESASTRES'!#REF!),"")</f>
        <v>#REF!</v>
      </c>
      <c r="AI43" s="44" t="e">
        <f>IF(AND('GESTION - FISCAL - DESASTRES'!#REF!="Baja",'GESTION - FISCAL - DESASTRES'!#REF!="Catastrófico"),CONCATENATE("R8C",'GESTION - FISCAL - DESASTRES'!#REF!),"")</f>
        <v>#REF!</v>
      </c>
      <c r="AJ43" s="44" t="e">
        <f>IF(AND('GESTION - FISCAL - DESASTRES'!#REF!="Baja",'GESTION - FISCAL - DESASTRES'!#REF!="Catastrófico"),CONCATENATE("R8C",'GESTION - FISCAL - DESASTRES'!#REF!),"")</f>
        <v>#REF!</v>
      </c>
      <c r="AK43" s="44" t="e">
        <f>IF(AND('GESTION - FISCAL - DESASTRES'!#REF!="Baja",'GESTION - FISCAL - DESASTRES'!#REF!="Catastrófico"),CONCATENATE("R8C",'GESTION - FISCAL - DESASTRES'!#REF!),"")</f>
        <v>#REF!</v>
      </c>
      <c r="AL43" s="44" t="e">
        <f>IF(AND('GESTION - FISCAL - DESASTRES'!#REF!="Baja",'GESTION - FISCAL - DESASTRES'!#REF!="Catastrófico"),CONCATENATE("R8C",'GESTION - FISCAL - DESASTRES'!#REF!),"")</f>
        <v>#REF!</v>
      </c>
      <c r="AM43" s="45" t="e">
        <f>IF(AND('GESTION - FISCAL - DESASTRES'!#REF!="Baja",'GESTION - FISCAL - DESASTRES'!#REF!="Catastrófico"),CONCATENATE("R8C",'GESTION - FISCAL - DESASTRES'!#REF!),"")</f>
        <v>#REF!</v>
      </c>
      <c r="AN43" s="71"/>
      <c r="AO43" s="334"/>
      <c r="AP43" s="335"/>
      <c r="AQ43" s="335"/>
      <c r="AR43" s="335"/>
      <c r="AS43" s="335"/>
      <c r="AT43" s="336"/>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x14ac:dyDescent="0.25">
      <c r="A44" s="71"/>
      <c r="B44" s="215"/>
      <c r="C44" s="215"/>
      <c r="D44" s="216"/>
      <c r="E44" s="314"/>
      <c r="F44" s="313"/>
      <c r="G44" s="313"/>
      <c r="H44" s="313"/>
      <c r="I44" s="313"/>
      <c r="J44" s="64" t="e">
        <f>IF(AND('GESTION - FISCAL - DESASTRES'!#REF!="Baja",'GESTION - FISCAL - DESASTRES'!#REF!="Leve"),CONCATENATE("R9C",'GESTION - FISCAL - DESASTRES'!#REF!),"")</f>
        <v>#REF!</v>
      </c>
      <c r="K44" s="65" t="e">
        <f>IF(AND('GESTION - FISCAL - DESASTRES'!#REF!="Baja",'GESTION - FISCAL - DESASTRES'!#REF!="Leve"),CONCATENATE("R9C",'GESTION - FISCAL - DESASTRES'!#REF!),"")</f>
        <v>#REF!</v>
      </c>
      <c r="L44" s="65" t="e">
        <f>IF(AND('GESTION - FISCAL - DESASTRES'!#REF!="Baja",'GESTION - FISCAL - DESASTRES'!#REF!="Leve"),CONCATENATE("R9C",'GESTION - FISCAL - DESASTRES'!#REF!),"")</f>
        <v>#REF!</v>
      </c>
      <c r="M44" s="65" t="e">
        <f>IF(AND('GESTION - FISCAL - DESASTRES'!#REF!="Baja",'GESTION - FISCAL - DESASTRES'!#REF!="Leve"),CONCATENATE("R9C",'GESTION - FISCAL - DESASTRES'!#REF!),"")</f>
        <v>#REF!</v>
      </c>
      <c r="N44" s="65" t="e">
        <f>IF(AND('GESTION - FISCAL - DESASTRES'!#REF!="Baja",'GESTION - FISCAL - DESASTRES'!#REF!="Leve"),CONCATENATE("R9C",'GESTION - FISCAL - DESASTRES'!#REF!),"")</f>
        <v>#REF!</v>
      </c>
      <c r="O44" s="66" t="e">
        <f>IF(AND('GESTION - FISCAL - DESASTRES'!#REF!="Baja",'GESTION - FISCAL - DESASTRES'!#REF!="Leve"),CONCATENATE("R9C",'GESTION - FISCAL - DESASTRES'!#REF!),"")</f>
        <v>#REF!</v>
      </c>
      <c r="P44" s="55" t="e">
        <f>IF(AND('GESTION - FISCAL - DESASTRES'!#REF!="Baja",'GESTION - FISCAL - DESASTRES'!#REF!="Menor"),CONCATENATE("R9C",'GESTION - FISCAL - DESASTRES'!#REF!),"")</f>
        <v>#REF!</v>
      </c>
      <c r="Q44" s="56" t="e">
        <f>IF(AND('GESTION - FISCAL - DESASTRES'!#REF!="Baja",'GESTION - FISCAL - DESASTRES'!#REF!="Menor"),CONCATENATE("R9C",'GESTION - FISCAL - DESASTRES'!#REF!),"")</f>
        <v>#REF!</v>
      </c>
      <c r="R44" s="56" t="e">
        <f>IF(AND('GESTION - FISCAL - DESASTRES'!#REF!="Baja",'GESTION - FISCAL - DESASTRES'!#REF!="Menor"),CONCATENATE("R9C",'GESTION - FISCAL - DESASTRES'!#REF!),"")</f>
        <v>#REF!</v>
      </c>
      <c r="S44" s="56" t="e">
        <f>IF(AND('GESTION - FISCAL - DESASTRES'!#REF!="Baja",'GESTION - FISCAL - DESASTRES'!#REF!="Menor"),CONCATENATE("R9C",'GESTION - FISCAL - DESASTRES'!#REF!),"")</f>
        <v>#REF!</v>
      </c>
      <c r="T44" s="56" t="e">
        <f>IF(AND('GESTION - FISCAL - DESASTRES'!#REF!="Baja",'GESTION - FISCAL - DESASTRES'!#REF!="Menor"),CONCATENATE("R9C",'GESTION - FISCAL - DESASTRES'!#REF!),"")</f>
        <v>#REF!</v>
      </c>
      <c r="U44" s="57" t="e">
        <f>IF(AND('GESTION - FISCAL - DESASTRES'!#REF!="Baja",'GESTION - FISCAL - DESASTRES'!#REF!="Menor"),CONCATENATE("R9C",'GESTION - FISCAL - DESASTRES'!#REF!),"")</f>
        <v>#REF!</v>
      </c>
      <c r="V44" s="55" t="e">
        <f>IF(AND('GESTION - FISCAL - DESASTRES'!#REF!="Baja",'GESTION - FISCAL - DESASTRES'!#REF!="Moderado"),CONCATENATE("R9C",'GESTION - FISCAL - DESASTRES'!#REF!),"")</f>
        <v>#REF!</v>
      </c>
      <c r="W44" s="56" t="e">
        <f>IF(AND('GESTION - FISCAL - DESASTRES'!#REF!="Baja",'GESTION - FISCAL - DESASTRES'!#REF!="Moderado"),CONCATENATE("R9C",'GESTION - FISCAL - DESASTRES'!#REF!),"")</f>
        <v>#REF!</v>
      </c>
      <c r="X44" s="56" t="e">
        <f>IF(AND('GESTION - FISCAL - DESASTRES'!#REF!="Baja",'GESTION - FISCAL - DESASTRES'!#REF!="Moderado"),CONCATENATE("R9C",'GESTION - FISCAL - DESASTRES'!#REF!),"")</f>
        <v>#REF!</v>
      </c>
      <c r="Y44" s="56" t="e">
        <f>IF(AND('GESTION - FISCAL - DESASTRES'!#REF!="Baja",'GESTION - FISCAL - DESASTRES'!#REF!="Moderado"),CONCATENATE("R9C",'GESTION - FISCAL - DESASTRES'!#REF!),"")</f>
        <v>#REF!</v>
      </c>
      <c r="Z44" s="56" t="e">
        <f>IF(AND('GESTION - FISCAL - DESASTRES'!#REF!="Baja",'GESTION - FISCAL - DESASTRES'!#REF!="Moderado"),CONCATENATE("R9C",'GESTION - FISCAL - DESASTRES'!#REF!),"")</f>
        <v>#REF!</v>
      </c>
      <c r="AA44" s="57" t="e">
        <f>IF(AND('GESTION - FISCAL - DESASTRES'!#REF!="Baja",'GESTION - FISCAL - DESASTRES'!#REF!="Moderado"),CONCATENATE("R9C",'GESTION - FISCAL - DESASTRES'!#REF!),"")</f>
        <v>#REF!</v>
      </c>
      <c r="AB44" s="40" t="e">
        <f>IF(AND('GESTION - FISCAL - DESASTRES'!#REF!="Baja",'GESTION - FISCAL - DESASTRES'!#REF!="Mayor"),CONCATENATE("R9C",'GESTION - FISCAL - DESASTRES'!#REF!),"")</f>
        <v>#REF!</v>
      </c>
      <c r="AC44" s="41" t="e">
        <f>IF(AND('GESTION - FISCAL - DESASTRES'!#REF!="Baja",'GESTION - FISCAL - DESASTRES'!#REF!="Mayor"),CONCATENATE("R9C",'GESTION - FISCAL - DESASTRES'!#REF!),"")</f>
        <v>#REF!</v>
      </c>
      <c r="AD44" s="41" t="e">
        <f>IF(AND('GESTION - FISCAL - DESASTRES'!#REF!="Baja",'GESTION - FISCAL - DESASTRES'!#REF!="Mayor"),CONCATENATE("R9C",'GESTION - FISCAL - DESASTRES'!#REF!),"")</f>
        <v>#REF!</v>
      </c>
      <c r="AE44" s="41" t="e">
        <f>IF(AND('GESTION - FISCAL - DESASTRES'!#REF!="Baja",'GESTION - FISCAL - DESASTRES'!#REF!="Mayor"),CONCATENATE("R9C",'GESTION - FISCAL - DESASTRES'!#REF!),"")</f>
        <v>#REF!</v>
      </c>
      <c r="AF44" s="41" t="e">
        <f>IF(AND('GESTION - FISCAL - DESASTRES'!#REF!="Baja",'GESTION - FISCAL - DESASTRES'!#REF!="Mayor"),CONCATENATE("R9C",'GESTION - FISCAL - DESASTRES'!#REF!),"")</f>
        <v>#REF!</v>
      </c>
      <c r="AG44" s="42" t="e">
        <f>IF(AND('GESTION - FISCAL - DESASTRES'!#REF!="Baja",'GESTION - FISCAL - DESASTRES'!#REF!="Mayor"),CONCATENATE("R9C",'GESTION - FISCAL - DESASTRES'!#REF!),"")</f>
        <v>#REF!</v>
      </c>
      <c r="AH44" s="43" t="e">
        <f>IF(AND('GESTION - FISCAL - DESASTRES'!#REF!="Baja",'GESTION - FISCAL - DESASTRES'!#REF!="Catastrófico"),CONCATENATE("R9C",'GESTION - FISCAL - DESASTRES'!#REF!),"")</f>
        <v>#REF!</v>
      </c>
      <c r="AI44" s="44" t="e">
        <f>IF(AND('GESTION - FISCAL - DESASTRES'!#REF!="Baja",'GESTION - FISCAL - DESASTRES'!#REF!="Catastrófico"),CONCATENATE("R9C",'GESTION - FISCAL - DESASTRES'!#REF!),"")</f>
        <v>#REF!</v>
      </c>
      <c r="AJ44" s="44" t="e">
        <f>IF(AND('GESTION - FISCAL - DESASTRES'!#REF!="Baja",'GESTION - FISCAL - DESASTRES'!#REF!="Catastrófico"),CONCATENATE("R9C",'GESTION - FISCAL - DESASTRES'!#REF!),"")</f>
        <v>#REF!</v>
      </c>
      <c r="AK44" s="44" t="e">
        <f>IF(AND('GESTION - FISCAL - DESASTRES'!#REF!="Baja",'GESTION - FISCAL - DESASTRES'!#REF!="Catastrófico"),CONCATENATE("R9C",'GESTION - FISCAL - DESASTRES'!#REF!),"")</f>
        <v>#REF!</v>
      </c>
      <c r="AL44" s="44" t="e">
        <f>IF(AND('GESTION - FISCAL - DESASTRES'!#REF!="Baja",'GESTION - FISCAL - DESASTRES'!#REF!="Catastrófico"),CONCATENATE("R9C",'GESTION - FISCAL - DESASTRES'!#REF!),"")</f>
        <v>#REF!</v>
      </c>
      <c r="AM44" s="45" t="e">
        <f>IF(AND('GESTION - FISCAL - DESASTRES'!#REF!="Baja",'GESTION - FISCAL - DESASTRES'!#REF!="Catastrófico"),CONCATENATE("R9C",'GESTION - FISCAL - DESASTRES'!#REF!),"")</f>
        <v>#REF!</v>
      </c>
      <c r="AN44" s="71"/>
      <c r="AO44" s="334"/>
      <c r="AP44" s="335"/>
      <c r="AQ44" s="335"/>
      <c r="AR44" s="335"/>
      <c r="AS44" s="335"/>
      <c r="AT44" s="336"/>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x14ac:dyDescent="0.3">
      <c r="A45" s="71"/>
      <c r="B45" s="215"/>
      <c r="C45" s="215"/>
      <c r="D45" s="216"/>
      <c r="E45" s="315"/>
      <c r="F45" s="316"/>
      <c r="G45" s="316"/>
      <c r="H45" s="316"/>
      <c r="I45" s="316"/>
      <c r="J45" s="67" t="e">
        <f>IF(AND('GESTION - FISCAL - DESASTRES'!#REF!="Baja",'GESTION - FISCAL - DESASTRES'!#REF!="Leve"),CONCATENATE("R10C",'GESTION - FISCAL - DESASTRES'!#REF!),"")</f>
        <v>#REF!</v>
      </c>
      <c r="K45" s="68" t="e">
        <f>IF(AND('GESTION - FISCAL - DESASTRES'!#REF!="Baja",'GESTION - FISCAL - DESASTRES'!#REF!="Leve"),CONCATENATE("R10C",'GESTION - FISCAL - DESASTRES'!#REF!),"")</f>
        <v>#REF!</v>
      </c>
      <c r="L45" s="68" t="e">
        <f>IF(AND('GESTION - FISCAL - DESASTRES'!#REF!="Baja",'GESTION - FISCAL - DESASTRES'!#REF!="Leve"),CONCATENATE("R10C",'GESTION - FISCAL - DESASTRES'!#REF!),"")</f>
        <v>#REF!</v>
      </c>
      <c r="M45" s="68" t="e">
        <f>IF(AND('GESTION - FISCAL - DESASTRES'!#REF!="Baja",'GESTION - FISCAL - DESASTRES'!#REF!="Leve"),CONCATENATE("R10C",'GESTION - FISCAL - DESASTRES'!#REF!),"")</f>
        <v>#REF!</v>
      </c>
      <c r="N45" s="68" t="e">
        <f>IF(AND('GESTION - FISCAL - DESASTRES'!#REF!="Baja",'GESTION - FISCAL - DESASTRES'!#REF!="Leve"),CONCATENATE("R10C",'GESTION - FISCAL - DESASTRES'!#REF!),"")</f>
        <v>#REF!</v>
      </c>
      <c r="O45" s="69" t="e">
        <f>IF(AND('GESTION - FISCAL - DESASTRES'!#REF!="Baja",'GESTION - FISCAL - DESASTRES'!#REF!="Leve"),CONCATENATE("R10C",'GESTION - FISCAL - DESASTRES'!#REF!),"")</f>
        <v>#REF!</v>
      </c>
      <c r="P45" s="55" t="e">
        <f>IF(AND('GESTION - FISCAL - DESASTRES'!#REF!="Baja",'GESTION - FISCAL - DESASTRES'!#REF!="Menor"),CONCATENATE("R10C",'GESTION - FISCAL - DESASTRES'!#REF!),"")</f>
        <v>#REF!</v>
      </c>
      <c r="Q45" s="56" t="e">
        <f>IF(AND('GESTION - FISCAL - DESASTRES'!#REF!="Baja",'GESTION - FISCAL - DESASTRES'!#REF!="Menor"),CONCATENATE("R10C",'GESTION - FISCAL - DESASTRES'!#REF!),"")</f>
        <v>#REF!</v>
      </c>
      <c r="R45" s="56" t="e">
        <f>IF(AND('GESTION - FISCAL - DESASTRES'!#REF!="Baja",'GESTION - FISCAL - DESASTRES'!#REF!="Menor"),CONCATENATE("R10C",'GESTION - FISCAL - DESASTRES'!#REF!),"")</f>
        <v>#REF!</v>
      </c>
      <c r="S45" s="56" t="e">
        <f>IF(AND('GESTION - FISCAL - DESASTRES'!#REF!="Baja",'GESTION - FISCAL - DESASTRES'!#REF!="Menor"),CONCATENATE("R10C",'GESTION - FISCAL - DESASTRES'!#REF!),"")</f>
        <v>#REF!</v>
      </c>
      <c r="T45" s="56" t="e">
        <f>IF(AND('GESTION - FISCAL - DESASTRES'!#REF!="Baja",'GESTION - FISCAL - DESASTRES'!#REF!="Menor"),CONCATENATE("R10C",'GESTION - FISCAL - DESASTRES'!#REF!),"")</f>
        <v>#REF!</v>
      </c>
      <c r="U45" s="57" t="e">
        <f>IF(AND('GESTION - FISCAL - DESASTRES'!#REF!="Baja",'GESTION - FISCAL - DESASTRES'!#REF!="Menor"),CONCATENATE("R10C",'GESTION - FISCAL - DESASTRES'!#REF!),"")</f>
        <v>#REF!</v>
      </c>
      <c r="V45" s="58" t="e">
        <f>IF(AND('GESTION - FISCAL - DESASTRES'!#REF!="Baja",'GESTION - FISCAL - DESASTRES'!#REF!="Moderado"),CONCATENATE("R10C",'GESTION - FISCAL - DESASTRES'!#REF!),"")</f>
        <v>#REF!</v>
      </c>
      <c r="W45" s="59" t="e">
        <f>IF(AND('GESTION - FISCAL - DESASTRES'!#REF!="Baja",'GESTION - FISCAL - DESASTRES'!#REF!="Moderado"),CONCATENATE("R10C",'GESTION - FISCAL - DESASTRES'!#REF!),"")</f>
        <v>#REF!</v>
      </c>
      <c r="X45" s="59" t="e">
        <f>IF(AND('GESTION - FISCAL - DESASTRES'!#REF!="Baja",'GESTION - FISCAL - DESASTRES'!#REF!="Moderado"),CONCATENATE("R10C",'GESTION - FISCAL - DESASTRES'!#REF!),"")</f>
        <v>#REF!</v>
      </c>
      <c r="Y45" s="59" t="e">
        <f>IF(AND('GESTION - FISCAL - DESASTRES'!#REF!="Baja",'GESTION - FISCAL - DESASTRES'!#REF!="Moderado"),CONCATENATE("R10C",'GESTION - FISCAL - DESASTRES'!#REF!),"")</f>
        <v>#REF!</v>
      </c>
      <c r="Z45" s="59" t="e">
        <f>IF(AND('GESTION - FISCAL - DESASTRES'!#REF!="Baja",'GESTION - FISCAL - DESASTRES'!#REF!="Moderado"),CONCATENATE("R10C",'GESTION - FISCAL - DESASTRES'!#REF!),"")</f>
        <v>#REF!</v>
      </c>
      <c r="AA45" s="60" t="e">
        <f>IF(AND('GESTION - FISCAL - DESASTRES'!#REF!="Baja",'GESTION - FISCAL - DESASTRES'!#REF!="Moderado"),CONCATENATE("R10C",'GESTION - FISCAL - DESASTRES'!#REF!),"")</f>
        <v>#REF!</v>
      </c>
      <c r="AB45" s="46" t="e">
        <f>IF(AND('GESTION - FISCAL - DESASTRES'!#REF!="Baja",'GESTION - FISCAL - DESASTRES'!#REF!="Mayor"),CONCATENATE("R10C",'GESTION - FISCAL - DESASTRES'!#REF!),"")</f>
        <v>#REF!</v>
      </c>
      <c r="AC45" s="47" t="e">
        <f>IF(AND('GESTION - FISCAL - DESASTRES'!#REF!="Baja",'GESTION - FISCAL - DESASTRES'!#REF!="Mayor"),CONCATENATE("R10C",'GESTION - FISCAL - DESASTRES'!#REF!),"")</f>
        <v>#REF!</v>
      </c>
      <c r="AD45" s="47" t="e">
        <f>IF(AND('GESTION - FISCAL - DESASTRES'!#REF!="Baja",'GESTION - FISCAL - DESASTRES'!#REF!="Mayor"),CONCATENATE("R10C",'GESTION - FISCAL - DESASTRES'!#REF!),"")</f>
        <v>#REF!</v>
      </c>
      <c r="AE45" s="47" t="e">
        <f>IF(AND('GESTION - FISCAL - DESASTRES'!#REF!="Baja",'GESTION - FISCAL - DESASTRES'!#REF!="Mayor"),CONCATENATE("R10C",'GESTION - FISCAL - DESASTRES'!#REF!),"")</f>
        <v>#REF!</v>
      </c>
      <c r="AF45" s="47" t="e">
        <f>IF(AND('GESTION - FISCAL - DESASTRES'!#REF!="Baja",'GESTION - FISCAL - DESASTRES'!#REF!="Mayor"),CONCATENATE("R10C",'GESTION - FISCAL - DESASTRES'!#REF!),"")</f>
        <v>#REF!</v>
      </c>
      <c r="AG45" s="48" t="e">
        <f>IF(AND('GESTION - FISCAL - DESASTRES'!#REF!="Baja",'GESTION - FISCAL - DESASTRES'!#REF!="Mayor"),CONCATENATE("R10C",'GESTION - FISCAL - DESASTRES'!#REF!),"")</f>
        <v>#REF!</v>
      </c>
      <c r="AH45" s="49" t="e">
        <f>IF(AND('GESTION - FISCAL - DESASTRES'!#REF!="Baja",'GESTION - FISCAL - DESASTRES'!#REF!="Catastrófico"),CONCATENATE("R10C",'GESTION - FISCAL - DESASTRES'!#REF!),"")</f>
        <v>#REF!</v>
      </c>
      <c r="AI45" s="50" t="e">
        <f>IF(AND('GESTION - FISCAL - DESASTRES'!#REF!="Baja",'GESTION - FISCAL - DESASTRES'!#REF!="Catastrófico"),CONCATENATE("R10C",'GESTION - FISCAL - DESASTRES'!#REF!),"")</f>
        <v>#REF!</v>
      </c>
      <c r="AJ45" s="50" t="e">
        <f>IF(AND('GESTION - FISCAL - DESASTRES'!#REF!="Baja",'GESTION - FISCAL - DESASTRES'!#REF!="Catastrófico"),CONCATENATE("R10C",'GESTION - FISCAL - DESASTRES'!#REF!),"")</f>
        <v>#REF!</v>
      </c>
      <c r="AK45" s="50" t="e">
        <f>IF(AND('GESTION - FISCAL - DESASTRES'!#REF!="Baja",'GESTION - FISCAL - DESASTRES'!#REF!="Catastrófico"),CONCATENATE("R10C",'GESTION - FISCAL - DESASTRES'!#REF!),"")</f>
        <v>#REF!</v>
      </c>
      <c r="AL45" s="50" t="e">
        <f>IF(AND('GESTION - FISCAL - DESASTRES'!#REF!="Baja",'GESTION - FISCAL - DESASTRES'!#REF!="Catastrófico"),CONCATENATE("R10C",'GESTION - FISCAL - DESASTRES'!#REF!),"")</f>
        <v>#REF!</v>
      </c>
      <c r="AM45" s="51" t="e">
        <f>IF(AND('GESTION - FISCAL - DESASTRES'!#REF!="Baja",'GESTION - FISCAL - DESASTRES'!#REF!="Catastrófico"),CONCATENATE("R10C",'GESTION - FISCAL - DESASTRES'!#REF!),"")</f>
        <v>#REF!</v>
      </c>
      <c r="AN45" s="71"/>
      <c r="AO45" s="337"/>
      <c r="AP45" s="338"/>
      <c r="AQ45" s="338"/>
      <c r="AR45" s="338"/>
      <c r="AS45" s="338"/>
      <c r="AT45" s="339"/>
    </row>
    <row r="46" spans="1:80" ht="46.5" customHeight="1" x14ac:dyDescent="0.35">
      <c r="A46" s="71"/>
      <c r="B46" s="215"/>
      <c r="C46" s="215"/>
      <c r="D46" s="216"/>
      <c r="E46" s="310" t="s">
        <v>107</v>
      </c>
      <c r="F46" s="311"/>
      <c r="G46" s="311"/>
      <c r="H46" s="311"/>
      <c r="I46" s="328"/>
      <c r="J46" s="61" t="e">
        <f>IF(AND('GESTION - FISCAL - DESASTRES'!#REF!="Muy Baja",'GESTION - FISCAL - DESASTRES'!#REF!="Leve"),CONCATENATE("R1C",'GESTION - FISCAL - DESASTRES'!#REF!),"")</f>
        <v>#REF!</v>
      </c>
      <c r="K46" s="62" t="e">
        <f>IF(AND('GESTION - FISCAL - DESASTRES'!#REF!="Muy Baja",'GESTION - FISCAL - DESASTRES'!#REF!="Leve"),CONCATENATE("R1C",'GESTION - FISCAL - DESASTRES'!#REF!),"")</f>
        <v>#REF!</v>
      </c>
      <c r="L46" s="62" t="e">
        <f>IF(AND('GESTION - FISCAL - DESASTRES'!#REF!="Muy Baja",'GESTION - FISCAL - DESASTRES'!#REF!="Leve"),CONCATENATE("R1C",'GESTION - FISCAL - DESASTRES'!#REF!),"")</f>
        <v>#REF!</v>
      </c>
      <c r="M46" s="62" t="e">
        <f>IF(AND('GESTION - FISCAL - DESASTRES'!#REF!="Muy Baja",'GESTION - FISCAL - DESASTRES'!#REF!="Leve"),CONCATENATE("R1C",'GESTION - FISCAL - DESASTRES'!#REF!),"")</f>
        <v>#REF!</v>
      </c>
      <c r="N46" s="62" t="e">
        <f>IF(AND('GESTION - FISCAL - DESASTRES'!#REF!="Muy Baja",'GESTION - FISCAL - DESASTRES'!#REF!="Leve"),CONCATENATE("R1C",'GESTION - FISCAL - DESASTRES'!#REF!),"")</f>
        <v>#REF!</v>
      </c>
      <c r="O46" s="63" t="e">
        <f>IF(AND('GESTION - FISCAL - DESASTRES'!#REF!="Muy Baja",'GESTION - FISCAL - DESASTRES'!#REF!="Leve"),CONCATENATE("R1C",'GESTION - FISCAL - DESASTRES'!#REF!),"")</f>
        <v>#REF!</v>
      </c>
      <c r="P46" s="61" t="e">
        <f>IF(AND('GESTION - FISCAL - DESASTRES'!#REF!="Muy Baja",'GESTION - FISCAL - DESASTRES'!#REF!="Menor"),CONCATENATE("R1C",'GESTION - FISCAL - DESASTRES'!#REF!),"")</f>
        <v>#REF!</v>
      </c>
      <c r="Q46" s="62" t="e">
        <f>IF(AND('GESTION - FISCAL - DESASTRES'!#REF!="Muy Baja",'GESTION - FISCAL - DESASTRES'!#REF!="Menor"),CONCATENATE("R1C",'GESTION - FISCAL - DESASTRES'!#REF!),"")</f>
        <v>#REF!</v>
      </c>
      <c r="R46" s="62" t="e">
        <f>IF(AND('GESTION - FISCAL - DESASTRES'!#REF!="Muy Baja",'GESTION - FISCAL - DESASTRES'!#REF!="Menor"),CONCATENATE("R1C",'GESTION - FISCAL - DESASTRES'!#REF!),"")</f>
        <v>#REF!</v>
      </c>
      <c r="S46" s="62" t="e">
        <f>IF(AND('GESTION - FISCAL - DESASTRES'!#REF!="Muy Baja",'GESTION - FISCAL - DESASTRES'!#REF!="Menor"),CONCATENATE("R1C",'GESTION - FISCAL - DESASTRES'!#REF!),"")</f>
        <v>#REF!</v>
      </c>
      <c r="T46" s="62" t="e">
        <f>IF(AND('GESTION - FISCAL - DESASTRES'!#REF!="Muy Baja",'GESTION - FISCAL - DESASTRES'!#REF!="Menor"),CONCATENATE("R1C",'GESTION - FISCAL - DESASTRES'!#REF!),"")</f>
        <v>#REF!</v>
      </c>
      <c r="U46" s="63" t="e">
        <f>IF(AND('GESTION - FISCAL - DESASTRES'!#REF!="Muy Baja",'GESTION - FISCAL - DESASTRES'!#REF!="Menor"),CONCATENATE("R1C",'GESTION - FISCAL - DESASTRES'!#REF!),"")</f>
        <v>#REF!</v>
      </c>
      <c r="V46" s="52" t="e">
        <f>IF(AND('GESTION - FISCAL - DESASTRES'!#REF!="Muy Baja",'GESTION - FISCAL - DESASTRES'!#REF!="Moderado"),CONCATENATE("R1C",'GESTION - FISCAL - DESASTRES'!#REF!),"")</f>
        <v>#REF!</v>
      </c>
      <c r="W46" s="70" t="e">
        <f>IF(AND('GESTION - FISCAL - DESASTRES'!#REF!="Muy Baja",'GESTION - FISCAL - DESASTRES'!#REF!="Moderado"),CONCATENATE("R1C",'GESTION - FISCAL - DESASTRES'!#REF!),"")</f>
        <v>#REF!</v>
      </c>
      <c r="X46" s="53" t="e">
        <f>IF(AND('GESTION - FISCAL - DESASTRES'!#REF!="Muy Baja",'GESTION - FISCAL - DESASTRES'!#REF!="Moderado"),CONCATENATE("R1C",'GESTION - FISCAL - DESASTRES'!#REF!),"")</f>
        <v>#REF!</v>
      </c>
      <c r="Y46" s="53" t="e">
        <f>IF(AND('GESTION - FISCAL - DESASTRES'!#REF!="Muy Baja",'GESTION - FISCAL - DESASTRES'!#REF!="Moderado"),CONCATENATE("R1C",'GESTION - FISCAL - DESASTRES'!#REF!),"")</f>
        <v>#REF!</v>
      </c>
      <c r="Z46" s="53" t="e">
        <f>IF(AND('GESTION - FISCAL - DESASTRES'!#REF!="Muy Baja",'GESTION - FISCAL - DESASTRES'!#REF!="Moderado"),CONCATENATE("R1C",'GESTION - FISCAL - DESASTRES'!#REF!),"")</f>
        <v>#REF!</v>
      </c>
      <c r="AA46" s="54" t="e">
        <f>IF(AND('GESTION - FISCAL - DESASTRES'!#REF!="Muy Baja",'GESTION - FISCAL - DESASTRES'!#REF!="Moderado"),CONCATENATE("R1C",'GESTION - FISCAL - DESASTRES'!#REF!),"")</f>
        <v>#REF!</v>
      </c>
      <c r="AB46" s="34" t="e">
        <f>IF(AND('GESTION - FISCAL - DESASTRES'!#REF!="Muy Baja",'GESTION - FISCAL - DESASTRES'!#REF!="Mayor"),CONCATENATE("R1C",'GESTION - FISCAL - DESASTRES'!#REF!),"")</f>
        <v>#REF!</v>
      </c>
      <c r="AC46" s="35" t="e">
        <f>IF(AND('GESTION - FISCAL - DESASTRES'!#REF!="Muy Baja",'GESTION - FISCAL - DESASTRES'!#REF!="Mayor"),CONCATENATE("R1C",'GESTION - FISCAL - DESASTRES'!#REF!),"")</f>
        <v>#REF!</v>
      </c>
      <c r="AD46" s="35" t="e">
        <f>IF(AND('GESTION - FISCAL - DESASTRES'!#REF!="Muy Baja",'GESTION - FISCAL - DESASTRES'!#REF!="Mayor"),CONCATENATE("R1C",'GESTION - FISCAL - DESASTRES'!#REF!),"")</f>
        <v>#REF!</v>
      </c>
      <c r="AE46" s="35" t="e">
        <f>IF(AND('GESTION - FISCAL - DESASTRES'!#REF!="Muy Baja",'GESTION - FISCAL - DESASTRES'!#REF!="Mayor"),CONCATENATE("R1C",'GESTION - FISCAL - DESASTRES'!#REF!),"")</f>
        <v>#REF!</v>
      </c>
      <c r="AF46" s="35" t="e">
        <f>IF(AND('GESTION - FISCAL - DESASTRES'!#REF!="Muy Baja",'GESTION - FISCAL - DESASTRES'!#REF!="Mayor"),CONCATENATE("R1C",'GESTION - FISCAL - DESASTRES'!#REF!),"")</f>
        <v>#REF!</v>
      </c>
      <c r="AG46" s="36" t="e">
        <f>IF(AND('GESTION - FISCAL - DESASTRES'!#REF!="Muy Baja",'GESTION - FISCAL - DESASTRES'!#REF!="Mayor"),CONCATENATE("R1C",'GESTION - FISCAL - DESASTRES'!#REF!),"")</f>
        <v>#REF!</v>
      </c>
      <c r="AH46" s="37" t="e">
        <f>IF(AND('GESTION - FISCAL - DESASTRES'!#REF!="Muy Baja",'GESTION - FISCAL - DESASTRES'!#REF!="Catastrófico"),CONCATENATE("R1C",'GESTION - FISCAL - DESASTRES'!#REF!),"")</f>
        <v>#REF!</v>
      </c>
      <c r="AI46" s="38" t="e">
        <f>IF(AND('GESTION - FISCAL - DESASTRES'!#REF!="Muy Baja",'GESTION - FISCAL - DESASTRES'!#REF!="Catastrófico"),CONCATENATE("R1C",'GESTION - FISCAL - DESASTRES'!#REF!),"")</f>
        <v>#REF!</v>
      </c>
      <c r="AJ46" s="38" t="e">
        <f>IF(AND('GESTION - FISCAL - DESASTRES'!#REF!="Muy Baja",'GESTION - FISCAL - DESASTRES'!#REF!="Catastrófico"),CONCATENATE("R1C",'GESTION - FISCAL - DESASTRES'!#REF!),"")</f>
        <v>#REF!</v>
      </c>
      <c r="AK46" s="38" t="e">
        <f>IF(AND('GESTION - FISCAL - DESASTRES'!#REF!="Muy Baja",'GESTION - FISCAL - DESASTRES'!#REF!="Catastrófico"),CONCATENATE("R1C",'GESTION - FISCAL - DESASTRES'!#REF!),"")</f>
        <v>#REF!</v>
      </c>
      <c r="AL46" s="38" t="e">
        <f>IF(AND('GESTION - FISCAL - DESASTRES'!#REF!="Muy Baja",'GESTION - FISCAL - DESASTRES'!#REF!="Catastrófico"),CONCATENATE("R1C",'GESTION - FISCAL - DESASTRES'!#REF!),"")</f>
        <v>#REF!</v>
      </c>
      <c r="AM46" s="39" t="e">
        <f>IF(AND('GESTION - FISCAL - DESASTRES'!#REF!="Muy Baja",'GESTION - FISCAL - DESASTRES'!#REF!="Catastrófico"),CONCATENATE("R1C",'GESTION - FISCAL - DESASTRES'!#REF!),"")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x14ac:dyDescent="0.25">
      <c r="A47" s="71"/>
      <c r="B47" s="215"/>
      <c r="C47" s="215"/>
      <c r="D47" s="216"/>
      <c r="E47" s="312"/>
      <c r="F47" s="313"/>
      <c r="G47" s="313"/>
      <c r="H47" s="313"/>
      <c r="I47" s="329"/>
      <c r="J47" s="64" t="e">
        <f>IF(AND('GESTION - FISCAL - DESASTRES'!#REF!="Muy Baja",'GESTION - FISCAL - DESASTRES'!#REF!="Leve"),CONCATENATE("R2C",'GESTION - FISCAL - DESASTRES'!#REF!),"")</f>
        <v>#REF!</v>
      </c>
      <c r="K47" s="65" t="e">
        <f>IF(AND('GESTION - FISCAL - DESASTRES'!#REF!="Muy Baja",'GESTION - FISCAL - DESASTRES'!#REF!="Leve"),CONCATENATE("R2C",'GESTION - FISCAL - DESASTRES'!#REF!),"")</f>
        <v>#REF!</v>
      </c>
      <c r="L47" s="65" t="e">
        <f>IF(AND('GESTION - FISCAL - DESASTRES'!#REF!="Muy Baja",'GESTION - FISCAL - DESASTRES'!#REF!="Leve"),CONCATENATE("R2C",'GESTION - FISCAL - DESASTRES'!#REF!),"")</f>
        <v>#REF!</v>
      </c>
      <c r="M47" s="65" t="e">
        <f>IF(AND('GESTION - FISCAL - DESASTRES'!#REF!="Muy Baja",'GESTION - FISCAL - DESASTRES'!#REF!="Leve"),CONCATENATE("R2C",'GESTION - FISCAL - DESASTRES'!#REF!),"")</f>
        <v>#REF!</v>
      </c>
      <c r="N47" s="65" t="e">
        <f>IF(AND('GESTION - FISCAL - DESASTRES'!#REF!="Muy Baja",'GESTION - FISCAL - DESASTRES'!#REF!="Leve"),CONCATENATE("R2C",'GESTION - FISCAL - DESASTRES'!#REF!),"")</f>
        <v>#REF!</v>
      </c>
      <c r="O47" s="66" t="e">
        <f>IF(AND('GESTION - FISCAL - DESASTRES'!#REF!="Muy Baja",'GESTION - FISCAL - DESASTRES'!#REF!="Leve"),CONCATENATE("R2C",'GESTION - FISCAL - DESASTRES'!#REF!),"")</f>
        <v>#REF!</v>
      </c>
      <c r="P47" s="64" t="e">
        <f>IF(AND('GESTION - FISCAL - DESASTRES'!#REF!="Muy Baja",'GESTION - FISCAL - DESASTRES'!#REF!="Menor"),CONCATENATE("R2C",'GESTION - FISCAL - DESASTRES'!#REF!),"")</f>
        <v>#REF!</v>
      </c>
      <c r="Q47" s="65" t="e">
        <f>IF(AND('GESTION - FISCAL - DESASTRES'!#REF!="Muy Baja",'GESTION - FISCAL - DESASTRES'!#REF!="Menor"),CONCATENATE("R2C",'GESTION - FISCAL - DESASTRES'!#REF!),"")</f>
        <v>#REF!</v>
      </c>
      <c r="R47" s="65" t="e">
        <f>IF(AND('GESTION - FISCAL - DESASTRES'!#REF!="Muy Baja",'GESTION - FISCAL - DESASTRES'!#REF!="Menor"),CONCATENATE("R2C",'GESTION - FISCAL - DESASTRES'!#REF!),"")</f>
        <v>#REF!</v>
      </c>
      <c r="S47" s="65" t="e">
        <f>IF(AND('GESTION - FISCAL - DESASTRES'!#REF!="Muy Baja",'GESTION - FISCAL - DESASTRES'!#REF!="Menor"),CONCATENATE("R2C",'GESTION - FISCAL - DESASTRES'!#REF!),"")</f>
        <v>#REF!</v>
      </c>
      <c r="T47" s="65" t="e">
        <f>IF(AND('GESTION - FISCAL - DESASTRES'!#REF!="Muy Baja",'GESTION - FISCAL - DESASTRES'!#REF!="Menor"),CONCATENATE("R2C",'GESTION - FISCAL - DESASTRES'!#REF!),"")</f>
        <v>#REF!</v>
      </c>
      <c r="U47" s="66" t="e">
        <f>IF(AND('GESTION - FISCAL - DESASTRES'!#REF!="Muy Baja",'GESTION - FISCAL - DESASTRES'!#REF!="Menor"),CONCATENATE("R2C",'GESTION - FISCAL - DESASTRES'!#REF!),"")</f>
        <v>#REF!</v>
      </c>
      <c r="V47" s="55" t="e">
        <f>IF(AND('GESTION - FISCAL - DESASTRES'!#REF!="Muy Baja",'GESTION - FISCAL - DESASTRES'!#REF!="Moderado"),CONCATENATE("R2C",'GESTION - FISCAL - DESASTRES'!#REF!),"")</f>
        <v>#REF!</v>
      </c>
      <c r="W47" s="56" t="e">
        <f>IF(AND('GESTION - FISCAL - DESASTRES'!#REF!="Muy Baja",'GESTION - FISCAL - DESASTRES'!#REF!="Moderado"),CONCATENATE("R2C",'GESTION - FISCAL - DESASTRES'!#REF!),"")</f>
        <v>#REF!</v>
      </c>
      <c r="X47" s="56" t="e">
        <f>IF(AND('GESTION - FISCAL - DESASTRES'!#REF!="Muy Baja",'GESTION - FISCAL - DESASTRES'!#REF!="Moderado"),CONCATENATE("R2C",'GESTION - FISCAL - DESASTRES'!#REF!),"")</f>
        <v>#REF!</v>
      </c>
      <c r="Y47" s="56" t="e">
        <f>IF(AND('GESTION - FISCAL - DESASTRES'!#REF!="Muy Baja",'GESTION - FISCAL - DESASTRES'!#REF!="Moderado"),CONCATENATE("R2C",'GESTION - FISCAL - DESASTRES'!#REF!),"")</f>
        <v>#REF!</v>
      </c>
      <c r="Z47" s="56" t="e">
        <f>IF(AND('GESTION - FISCAL - DESASTRES'!#REF!="Muy Baja",'GESTION - FISCAL - DESASTRES'!#REF!="Moderado"),CONCATENATE("R2C",'GESTION - FISCAL - DESASTRES'!#REF!),"")</f>
        <v>#REF!</v>
      </c>
      <c r="AA47" s="57" t="e">
        <f>IF(AND('GESTION - FISCAL - DESASTRES'!#REF!="Muy Baja",'GESTION - FISCAL - DESASTRES'!#REF!="Moderado"),CONCATENATE("R2C",'GESTION - FISCAL - DESASTRES'!#REF!),"")</f>
        <v>#REF!</v>
      </c>
      <c r="AB47" s="40" t="e">
        <f>IF(AND('GESTION - FISCAL - DESASTRES'!#REF!="Muy Baja",'GESTION - FISCAL - DESASTRES'!#REF!="Mayor"),CONCATENATE("R2C",'GESTION - FISCAL - DESASTRES'!#REF!),"")</f>
        <v>#REF!</v>
      </c>
      <c r="AC47" s="41" t="e">
        <f>IF(AND('GESTION - FISCAL - DESASTRES'!#REF!="Muy Baja",'GESTION - FISCAL - DESASTRES'!#REF!="Mayor"),CONCATENATE("R2C",'GESTION - FISCAL - DESASTRES'!#REF!),"")</f>
        <v>#REF!</v>
      </c>
      <c r="AD47" s="41" t="e">
        <f>IF(AND('GESTION - FISCAL - DESASTRES'!#REF!="Muy Baja",'GESTION - FISCAL - DESASTRES'!#REF!="Mayor"),CONCATENATE("R2C",'GESTION - FISCAL - DESASTRES'!#REF!),"")</f>
        <v>#REF!</v>
      </c>
      <c r="AE47" s="41" t="e">
        <f>IF(AND('GESTION - FISCAL - DESASTRES'!#REF!="Muy Baja",'GESTION - FISCAL - DESASTRES'!#REF!="Mayor"),CONCATENATE("R2C",'GESTION - FISCAL - DESASTRES'!#REF!),"")</f>
        <v>#REF!</v>
      </c>
      <c r="AF47" s="41" t="e">
        <f>IF(AND('GESTION - FISCAL - DESASTRES'!#REF!="Muy Baja",'GESTION - FISCAL - DESASTRES'!#REF!="Mayor"),CONCATENATE("R2C",'GESTION - FISCAL - DESASTRES'!#REF!),"")</f>
        <v>#REF!</v>
      </c>
      <c r="AG47" s="42" t="e">
        <f>IF(AND('GESTION - FISCAL - DESASTRES'!#REF!="Muy Baja",'GESTION - FISCAL - DESASTRES'!#REF!="Mayor"),CONCATENATE("R2C",'GESTION - FISCAL - DESASTRES'!#REF!),"")</f>
        <v>#REF!</v>
      </c>
      <c r="AH47" s="43" t="e">
        <f>IF(AND('GESTION - FISCAL - DESASTRES'!#REF!="Muy Baja",'GESTION - FISCAL - DESASTRES'!#REF!="Catastrófico"),CONCATENATE("R2C",'GESTION - FISCAL - DESASTRES'!#REF!),"")</f>
        <v>#REF!</v>
      </c>
      <c r="AI47" s="44" t="e">
        <f>IF(AND('GESTION - FISCAL - DESASTRES'!#REF!="Muy Baja",'GESTION - FISCAL - DESASTRES'!#REF!="Catastrófico"),CONCATENATE("R2C",'GESTION - FISCAL - DESASTRES'!#REF!),"")</f>
        <v>#REF!</v>
      </c>
      <c r="AJ47" s="44" t="e">
        <f>IF(AND('GESTION - FISCAL - DESASTRES'!#REF!="Muy Baja",'GESTION - FISCAL - DESASTRES'!#REF!="Catastrófico"),CONCATENATE("R2C",'GESTION - FISCAL - DESASTRES'!#REF!),"")</f>
        <v>#REF!</v>
      </c>
      <c r="AK47" s="44" t="e">
        <f>IF(AND('GESTION - FISCAL - DESASTRES'!#REF!="Muy Baja",'GESTION - FISCAL - DESASTRES'!#REF!="Catastrófico"),CONCATENATE("R2C",'GESTION - FISCAL - DESASTRES'!#REF!),"")</f>
        <v>#REF!</v>
      </c>
      <c r="AL47" s="44" t="e">
        <f>IF(AND('GESTION - FISCAL - DESASTRES'!#REF!="Muy Baja",'GESTION - FISCAL - DESASTRES'!#REF!="Catastrófico"),CONCATENATE("R2C",'GESTION - FISCAL - DESASTRES'!#REF!),"")</f>
        <v>#REF!</v>
      </c>
      <c r="AM47" s="45" t="e">
        <f>IF(AND('GESTION - FISCAL - DESASTRES'!#REF!="Muy Baja",'GESTION - FISCAL - DESASTRES'!#REF!="Catastrófico"),CONCATENATE("R2C",'GESTION - FISCAL - DESASTRES'!#REF!),"")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x14ac:dyDescent="0.25">
      <c r="A48" s="71"/>
      <c r="B48" s="215"/>
      <c r="C48" s="215"/>
      <c r="D48" s="216"/>
      <c r="E48" s="312"/>
      <c r="F48" s="313"/>
      <c r="G48" s="313"/>
      <c r="H48" s="313"/>
      <c r="I48" s="329"/>
      <c r="J48" s="64" t="e">
        <f>IF(AND('GESTION - FISCAL - DESASTRES'!#REF!="Muy Baja",'GESTION - FISCAL - DESASTRES'!#REF!="Leve"),CONCATENATE("R3C",'GESTION - FISCAL - DESASTRES'!#REF!),"")</f>
        <v>#REF!</v>
      </c>
      <c r="K48" s="65" t="e">
        <f>IF(AND('GESTION - FISCAL - DESASTRES'!#REF!="Muy Baja",'GESTION - FISCAL - DESASTRES'!#REF!="Leve"),CONCATENATE("R3C",'GESTION - FISCAL - DESASTRES'!#REF!),"")</f>
        <v>#REF!</v>
      </c>
      <c r="L48" s="65" t="e">
        <f>IF(AND('GESTION - FISCAL - DESASTRES'!#REF!="Muy Baja",'GESTION - FISCAL - DESASTRES'!#REF!="Leve"),CONCATENATE("R3C",'GESTION - FISCAL - DESASTRES'!#REF!),"")</f>
        <v>#REF!</v>
      </c>
      <c r="M48" s="65" t="e">
        <f>IF(AND('GESTION - FISCAL - DESASTRES'!#REF!="Muy Baja",'GESTION - FISCAL - DESASTRES'!#REF!="Leve"),CONCATENATE("R3C",'GESTION - FISCAL - DESASTRES'!#REF!),"")</f>
        <v>#REF!</v>
      </c>
      <c r="N48" s="65" t="e">
        <f>IF(AND('GESTION - FISCAL - DESASTRES'!#REF!="Muy Baja",'GESTION - FISCAL - DESASTRES'!#REF!="Leve"),CONCATENATE("R3C",'GESTION - FISCAL - DESASTRES'!#REF!),"")</f>
        <v>#REF!</v>
      </c>
      <c r="O48" s="66" t="e">
        <f>IF(AND('GESTION - FISCAL - DESASTRES'!#REF!="Muy Baja",'GESTION - FISCAL - DESASTRES'!#REF!="Leve"),CONCATENATE("R3C",'GESTION - FISCAL - DESASTRES'!#REF!),"")</f>
        <v>#REF!</v>
      </c>
      <c r="P48" s="64" t="e">
        <f>IF(AND('GESTION - FISCAL - DESASTRES'!#REF!="Muy Baja",'GESTION - FISCAL - DESASTRES'!#REF!="Menor"),CONCATENATE("R3C",'GESTION - FISCAL - DESASTRES'!#REF!),"")</f>
        <v>#REF!</v>
      </c>
      <c r="Q48" s="65" t="e">
        <f>IF(AND('GESTION - FISCAL - DESASTRES'!#REF!="Muy Baja",'GESTION - FISCAL - DESASTRES'!#REF!="Menor"),CONCATENATE("R3C",'GESTION - FISCAL - DESASTRES'!#REF!),"")</f>
        <v>#REF!</v>
      </c>
      <c r="R48" s="65" t="e">
        <f>IF(AND('GESTION - FISCAL - DESASTRES'!#REF!="Muy Baja",'GESTION - FISCAL - DESASTRES'!#REF!="Menor"),CONCATENATE("R3C",'GESTION - FISCAL - DESASTRES'!#REF!),"")</f>
        <v>#REF!</v>
      </c>
      <c r="S48" s="65" t="e">
        <f>IF(AND('GESTION - FISCAL - DESASTRES'!#REF!="Muy Baja",'GESTION - FISCAL - DESASTRES'!#REF!="Menor"),CONCATENATE("R3C",'GESTION - FISCAL - DESASTRES'!#REF!),"")</f>
        <v>#REF!</v>
      </c>
      <c r="T48" s="65" t="e">
        <f>IF(AND('GESTION - FISCAL - DESASTRES'!#REF!="Muy Baja",'GESTION - FISCAL - DESASTRES'!#REF!="Menor"),CONCATENATE("R3C",'GESTION - FISCAL - DESASTRES'!#REF!),"")</f>
        <v>#REF!</v>
      </c>
      <c r="U48" s="66" t="e">
        <f>IF(AND('GESTION - FISCAL - DESASTRES'!#REF!="Muy Baja",'GESTION - FISCAL - DESASTRES'!#REF!="Menor"),CONCATENATE("R3C",'GESTION - FISCAL - DESASTRES'!#REF!),"")</f>
        <v>#REF!</v>
      </c>
      <c r="V48" s="55" t="e">
        <f>IF(AND('GESTION - FISCAL - DESASTRES'!#REF!="Muy Baja",'GESTION - FISCAL - DESASTRES'!#REF!="Moderado"),CONCATENATE("R3C",'GESTION - FISCAL - DESASTRES'!#REF!),"")</f>
        <v>#REF!</v>
      </c>
      <c r="W48" s="56" t="e">
        <f>IF(AND('GESTION - FISCAL - DESASTRES'!#REF!="Muy Baja",'GESTION - FISCAL - DESASTRES'!#REF!="Moderado"),CONCATENATE("R3C",'GESTION - FISCAL - DESASTRES'!#REF!),"")</f>
        <v>#REF!</v>
      </c>
      <c r="X48" s="56" t="e">
        <f>IF(AND('GESTION - FISCAL - DESASTRES'!#REF!="Muy Baja",'GESTION - FISCAL - DESASTRES'!#REF!="Moderado"),CONCATENATE("R3C",'GESTION - FISCAL - DESASTRES'!#REF!),"")</f>
        <v>#REF!</v>
      </c>
      <c r="Y48" s="56" t="e">
        <f>IF(AND('GESTION - FISCAL - DESASTRES'!#REF!="Muy Baja",'GESTION - FISCAL - DESASTRES'!#REF!="Moderado"),CONCATENATE("R3C",'GESTION - FISCAL - DESASTRES'!#REF!),"")</f>
        <v>#REF!</v>
      </c>
      <c r="Z48" s="56" t="e">
        <f>IF(AND('GESTION - FISCAL - DESASTRES'!#REF!="Muy Baja",'GESTION - FISCAL - DESASTRES'!#REF!="Moderado"),CONCATENATE("R3C",'GESTION - FISCAL - DESASTRES'!#REF!),"")</f>
        <v>#REF!</v>
      </c>
      <c r="AA48" s="57" t="e">
        <f>IF(AND('GESTION - FISCAL - DESASTRES'!#REF!="Muy Baja",'GESTION - FISCAL - DESASTRES'!#REF!="Moderado"),CONCATENATE("R3C",'GESTION - FISCAL - DESASTRES'!#REF!),"")</f>
        <v>#REF!</v>
      </c>
      <c r="AB48" s="40" t="e">
        <f>IF(AND('GESTION - FISCAL - DESASTRES'!#REF!="Muy Baja",'GESTION - FISCAL - DESASTRES'!#REF!="Mayor"),CONCATENATE("R3C",'GESTION - FISCAL - DESASTRES'!#REF!),"")</f>
        <v>#REF!</v>
      </c>
      <c r="AC48" s="41" t="e">
        <f>IF(AND('GESTION - FISCAL - DESASTRES'!#REF!="Muy Baja",'GESTION - FISCAL - DESASTRES'!#REF!="Mayor"),CONCATENATE("R3C",'GESTION - FISCAL - DESASTRES'!#REF!),"")</f>
        <v>#REF!</v>
      </c>
      <c r="AD48" s="41" t="e">
        <f>IF(AND('GESTION - FISCAL - DESASTRES'!#REF!="Muy Baja",'GESTION - FISCAL - DESASTRES'!#REF!="Mayor"),CONCATENATE("R3C",'GESTION - FISCAL - DESASTRES'!#REF!),"")</f>
        <v>#REF!</v>
      </c>
      <c r="AE48" s="41" t="e">
        <f>IF(AND('GESTION - FISCAL - DESASTRES'!#REF!="Muy Baja",'GESTION - FISCAL - DESASTRES'!#REF!="Mayor"),CONCATENATE("R3C",'GESTION - FISCAL - DESASTRES'!#REF!),"")</f>
        <v>#REF!</v>
      </c>
      <c r="AF48" s="41" t="e">
        <f>IF(AND('GESTION - FISCAL - DESASTRES'!#REF!="Muy Baja",'GESTION - FISCAL - DESASTRES'!#REF!="Mayor"),CONCATENATE("R3C",'GESTION - FISCAL - DESASTRES'!#REF!),"")</f>
        <v>#REF!</v>
      </c>
      <c r="AG48" s="42" t="e">
        <f>IF(AND('GESTION - FISCAL - DESASTRES'!#REF!="Muy Baja",'GESTION - FISCAL - DESASTRES'!#REF!="Mayor"),CONCATENATE("R3C",'GESTION - FISCAL - DESASTRES'!#REF!),"")</f>
        <v>#REF!</v>
      </c>
      <c r="AH48" s="43" t="e">
        <f>IF(AND('GESTION - FISCAL - DESASTRES'!#REF!="Muy Baja",'GESTION - FISCAL - DESASTRES'!#REF!="Catastrófico"),CONCATENATE("R3C",'GESTION - FISCAL - DESASTRES'!#REF!),"")</f>
        <v>#REF!</v>
      </c>
      <c r="AI48" s="44" t="e">
        <f>IF(AND('GESTION - FISCAL - DESASTRES'!#REF!="Muy Baja",'GESTION - FISCAL - DESASTRES'!#REF!="Catastrófico"),CONCATENATE("R3C",'GESTION - FISCAL - DESASTRES'!#REF!),"")</f>
        <v>#REF!</v>
      </c>
      <c r="AJ48" s="44" t="e">
        <f>IF(AND('GESTION - FISCAL - DESASTRES'!#REF!="Muy Baja",'GESTION - FISCAL - DESASTRES'!#REF!="Catastrófico"),CONCATENATE("R3C",'GESTION - FISCAL - DESASTRES'!#REF!),"")</f>
        <v>#REF!</v>
      </c>
      <c r="AK48" s="44" t="e">
        <f>IF(AND('GESTION - FISCAL - DESASTRES'!#REF!="Muy Baja",'GESTION - FISCAL - DESASTRES'!#REF!="Catastrófico"),CONCATENATE("R3C",'GESTION - FISCAL - DESASTRES'!#REF!),"")</f>
        <v>#REF!</v>
      </c>
      <c r="AL48" s="44" t="e">
        <f>IF(AND('GESTION - FISCAL - DESASTRES'!#REF!="Muy Baja",'GESTION - FISCAL - DESASTRES'!#REF!="Catastrófico"),CONCATENATE("R3C",'GESTION - FISCAL - DESASTRES'!#REF!),"")</f>
        <v>#REF!</v>
      </c>
      <c r="AM48" s="45" t="e">
        <f>IF(AND('GESTION - FISCAL - DESASTRES'!#REF!="Muy Baja",'GESTION - FISCAL - DESASTRES'!#REF!="Catastrófico"),CONCATENATE("R3C",'GESTION - FISCAL - DESASTRES'!#REF!),"")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x14ac:dyDescent="0.25">
      <c r="A49" s="71"/>
      <c r="B49" s="215"/>
      <c r="C49" s="215"/>
      <c r="D49" s="216"/>
      <c r="E49" s="314"/>
      <c r="F49" s="313"/>
      <c r="G49" s="313"/>
      <c r="H49" s="313"/>
      <c r="I49" s="329"/>
      <c r="J49" s="64" t="e">
        <f>IF(AND('GESTION - FISCAL - DESASTRES'!#REF!="Muy Baja",'GESTION - FISCAL - DESASTRES'!#REF!="Leve"),CONCATENATE("R4C",'GESTION - FISCAL - DESASTRES'!#REF!),"")</f>
        <v>#REF!</v>
      </c>
      <c r="K49" s="65" t="e">
        <f>IF(AND('GESTION - FISCAL - DESASTRES'!#REF!="Muy Baja",'GESTION - FISCAL - DESASTRES'!#REF!="Leve"),CONCATENATE("R4C",'GESTION - FISCAL - DESASTRES'!#REF!),"")</f>
        <v>#REF!</v>
      </c>
      <c r="L49" s="65" t="e">
        <f>IF(AND('GESTION - FISCAL - DESASTRES'!#REF!="Muy Baja",'GESTION - FISCAL - DESASTRES'!#REF!="Leve"),CONCATENATE("R4C",'GESTION - FISCAL - DESASTRES'!#REF!),"")</f>
        <v>#REF!</v>
      </c>
      <c r="M49" s="65" t="e">
        <f>IF(AND('GESTION - FISCAL - DESASTRES'!#REF!="Muy Baja",'GESTION - FISCAL - DESASTRES'!#REF!="Leve"),CONCATENATE("R4C",'GESTION - FISCAL - DESASTRES'!#REF!),"")</f>
        <v>#REF!</v>
      </c>
      <c r="N49" s="65" t="e">
        <f>IF(AND('GESTION - FISCAL - DESASTRES'!#REF!="Muy Baja",'GESTION - FISCAL - DESASTRES'!#REF!="Leve"),CONCATENATE("R4C",'GESTION - FISCAL - DESASTRES'!#REF!),"")</f>
        <v>#REF!</v>
      </c>
      <c r="O49" s="66" t="e">
        <f>IF(AND('GESTION - FISCAL - DESASTRES'!#REF!="Muy Baja",'GESTION - FISCAL - DESASTRES'!#REF!="Leve"),CONCATENATE("R4C",'GESTION - FISCAL - DESASTRES'!#REF!),"")</f>
        <v>#REF!</v>
      </c>
      <c r="P49" s="64" t="e">
        <f>IF(AND('GESTION - FISCAL - DESASTRES'!#REF!="Muy Baja",'GESTION - FISCAL - DESASTRES'!#REF!="Menor"),CONCATENATE("R4C",'GESTION - FISCAL - DESASTRES'!#REF!),"")</f>
        <v>#REF!</v>
      </c>
      <c r="Q49" s="65" t="e">
        <f>IF(AND('GESTION - FISCAL - DESASTRES'!#REF!="Muy Baja",'GESTION - FISCAL - DESASTRES'!#REF!="Menor"),CONCATENATE("R4C",'GESTION - FISCAL - DESASTRES'!#REF!),"")</f>
        <v>#REF!</v>
      </c>
      <c r="R49" s="65" t="e">
        <f>IF(AND('GESTION - FISCAL - DESASTRES'!#REF!="Muy Baja",'GESTION - FISCAL - DESASTRES'!#REF!="Menor"),CONCATENATE("R4C",'GESTION - FISCAL - DESASTRES'!#REF!),"")</f>
        <v>#REF!</v>
      </c>
      <c r="S49" s="65" t="e">
        <f>IF(AND('GESTION - FISCAL - DESASTRES'!#REF!="Muy Baja",'GESTION - FISCAL - DESASTRES'!#REF!="Menor"),CONCATENATE("R4C",'GESTION - FISCAL - DESASTRES'!#REF!),"")</f>
        <v>#REF!</v>
      </c>
      <c r="T49" s="65" t="e">
        <f>IF(AND('GESTION - FISCAL - DESASTRES'!#REF!="Muy Baja",'GESTION - FISCAL - DESASTRES'!#REF!="Menor"),CONCATENATE("R4C",'GESTION - FISCAL - DESASTRES'!#REF!),"")</f>
        <v>#REF!</v>
      </c>
      <c r="U49" s="66" t="e">
        <f>IF(AND('GESTION - FISCAL - DESASTRES'!#REF!="Muy Baja",'GESTION - FISCAL - DESASTRES'!#REF!="Menor"),CONCATENATE("R4C",'GESTION - FISCAL - DESASTRES'!#REF!),"")</f>
        <v>#REF!</v>
      </c>
      <c r="V49" s="55" t="e">
        <f>IF(AND('GESTION - FISCAL - DESASTRES'!#REF!="Muy Baja",'GESTION - FISCAL - DESASTRES'!#REF!="Moderado"),CONCATENATE("R4C",'GESTION - FISCAL - DESASTRES'!#REF!),"")</f>
        <v>#REF!</v>
      </c>
      <c r="W49" s="56" t="e">
        <f>IF(AND('GESTION - FISCAL - DESASTRES'!#REF!="Muy Baja",'GESTION - FISCAL - DESASTRES'!#REF!="Moderado"),CONCATENATE("R4C",'GESTION - FISCAL - DESASTRES'!#REF!),"")</f>
        <v>#REF!</v>
      </c>
      <c r="X49" s="56" t="e">
        <f>IF(AND('GESTION - FISCAL - DESASTRES'!#REF!="Muy Baja",'GESTION - FISCAL - DESASTRES'!#REF!="Moderado"),CONCATENATE("R4C",'GESTION - FISCAL - DESASTRES'!#REF!),"")</f>
        <v>#REF!</v>
      </c>
      <c r="Y49" s="56" t="e">
        <f>IF(AND('GESTION - FISCAL - DESASTRES'!#REF!="Muy Baja",'GESTION - FISCAL - DESASTRES'!#REF!="Moderado"),CONCATENATE("R4C",'GESTION - FISCAL - DESASTRES'!#REF!),"")</f>
        <v>#REF!</v>
      </c>
      <c r="Z49" s="56" t="e">
        <f>IF(AND('GESTION - FISCAL - DESASTRES'!#REF!="Muy Baja",'GESTION - FISCAL - DESASTRES'!#REF!="Moderado"),CONCATENATE("R4C",'GESTION - FISCAL - DESASTRES'!#REF!),"")</f>
        <v>#REF!</v>
      </c>
      <c r="AA49" s="57" t="e">
        <f>IF(AND('GESTION - FISCAL - DESASTRES'!#REF!="Muy Baja",'GESTION - FISCAL - DESASTRES'!#REF!="Moderado"),CONCATENATE("R4C",'GESTION - FISCAL - DESASTRES'!#REF!),"")</f>
        <v>#REF!</v>
      </c>
      <c r="AB49" s="40" t="e">
        <f>IF(AND('GESTION - FISCAL - DESASTRES'!#REF!="Muy Baja",'GESTION - FISCAL - DESASTRES'!#REF!="Mayor"),CONCATENATE("R4C",'GESTION - FISCAL - DESASTRES'!#REF!),"")</f>
        <v>#REF!</v>
      </c>
      <c r="AC49" s="41" t="e">
        <f>IF(AND('GESTION - FISCAL - DESASTRES'!#REF!="Muy Baja",'GESTION - FISCAL - DESASTRES'!#REF!="Mayor"),CONCATENATE("R4C",'GESTION - FISCAL - DESASTRES'!#REF!),"")</f>
        <v>#REF!</v>
      </c>
      <c r="AD49" s="41" t="e">
        <f>IF(AND('GESTION - FISCAL - DESASTRES'!#REF!="Muy Baja",'GESTION - FISCAL - DESASTRES'!#REF!="Mayor"),CONCATENATE("R4C",'GESTION - FISCAL - DESASTRES'!#REF!),"")</f>
        <v>#REF!</v>
      </c>
      <c r="AE49" s="41" t="e">
        <f>IF(AND('GESTION - FISCAL - DESASTRES'!#REF!="Muy Baja",'GESTION - FISCAL - DESASTRES'!#REF!="Mayor"),CONCATENATE("R4C",'GESTION - FISCAL - DESASTRES'!#REF!),"")</f>
        <v>#REF!</v>
      </c>
      <c r="AF49" s="41" t="e">
        <f>IF(AND('GESTION - FISCAL - DESASTRES'!#REF!="Muy Baja",'GESTION - FISCAL - DESASTRES'!#REF!="Mayor"),CONCATENATE("R4C",'GESTION - FISCAL - DESASTRES'!#REF!),"")</f>
        <v>#REF!</v>
      </c>
      <c r="AG49" s="42" t="e">
        <f>IF(AND('GESTION - FISCAL - DESASTRES'!#REF!="Muy Baja",'GESTION - FISCAL - DESASTRES'!#REF!="Mayor"),CONCATENATE("R4C",'GESTION - FISCAL - DESASTRES'!#REF!),"")</f>
        <v>#REF!</v>
      </c>
      <c r="AH49" s="43" t="e">
        <f>IF(AND('GESTION - FISCAL - DESASTRES'!#REF!="Muy Baja",'GESTION - FISCAL - DESASTRES'!#REF!="Catastrófico"),CONCATENATE("R4C",'GESTION - FISCAL - DESASTRES'!#REF!),"")</f>
        <v>#REF!</v>
      </c>
      <c r="AI49" s="44" t="e">
        <f>IF(AND('GESTION - FISCAL - DESASTRES'!#REF!="Muy Baja",'GESTION - FISCAL - DESASTRES'!#REF!="Catastrófico"),CONCATENATE("R4C",'GESTION - FISCAL - DESASTRES'!#REF!),"")</f>
        <v>#REF!</v>
      </c>
      <c r="AJ49" s="44" t="e">
        <f>IF(AND('GESTION - FISCAL - DESASTRES'!#REF!="Muy Baja",'GESTION - FISCAL - DESASTRES'!#REF!="Catastrófico"),CONCATENATE("R4C",'GESTION - FISCAL - DESASTRES'!#REF!),"")</f>
        <v>#REF!</v>
      </c>
      <c r="AK49" s="44" t="e">
        <f>IF(AND('GESTION - FISCAL - DESASTRES'!#REF!="Muy Baja",'GESTION - FISCAL - DESASTRES'!#REF!="Catastrófico"),CONCATENATE("R4C",'GESTION - FISCAL - DESASTRES'!#REF!),"")</f>
        <v>#REF!</v>
      </c>
      <c r="AL49" s="44" t="e">
        <f>IF(AND('GESTION - FISCAL - DESASTRES'!#REF!="Muy Baja",'GESTION - FISCAL - DESASTRES'!#REF!="Catastrófico"),CONCATENATE("R4C",'GESTION - FISCAL - DESASTRES'!#REF!),"")</f>
        <v>#REF!</v>
      </c>
      <c r="AM49" s="45" t="e">
        <f>IF(AND('GESTION - FISCAL - DESASTRES'!#REF!="Muy Baja",'GESTION - FISCAL - DESASTRES'!#REF!="Catastrófico"),CONCATENATE("R4C",'GESTION - FISCAL - DESASTRES'!#REF!),"")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x14ac:dyDescent="0.25">
      <c r="A50" s="71"/>
      <c r="B50" s="215"/>
      <c r="C50" s="215"/>
      <c r="D50" s="216"/>
      <c r="E50" s="314"/>
      <c r="F50" s="313"/>
      <c r="G50" s="313"/>
      <c r="H50" s="313"/>
      <c r="I50" s="329"/>
      <c r="J50" s="64" t="e">
        <f>IF(AND('GESTION - FISCAL - DESASTRES'!#REF!="Muy Baja",'GESTION - FISCAL - DESASTRES'!#REF!="Leve"),CONCATENATE("R5C",'GESTION - FISCAL - DESASTRES'!#REF!),"")</f>
        <v>#REF!</v>
      </c>
      <c r="K50" s="65" t="e">
        <f>IF(AND('GESTION - FISCAL - DESASTRES'!#REF!="Muy Baja",'GESTION - FISCAL - DESASTRES'!#REF!="Leve"),CONCATENATE("R5C",'GESTION - FISCAL - DESASTRES'!#REF!),"")</f>
        <v>#REF!</v>
      </c>
      <c r="L50" s="65" t="e">
        <f>IF(AND('GESTION - FISCAL - DESASTRES'!#REF!="Muy Baja",'GESTION - FISCAL - DESASTRES'!#REF!="Leve"),CONCATENATE("R5C",'GESTION - FISCAL - DESASTRES'!#REF!),"")</f>
        <v>#REF!</v>
      </c>
      <c r="M50" s="65" t="e">
        <f>IF(AND('GESTION - FISCAL - DESASTRES'!#REF!="Muy Baja",'GESTION - FISCAL - DESASTRES'!#REF!="Leve"),CONCATENATE("R5C",'GESTION - FISCAL - DESASTRES'!#REF!),"")</f>
        <v>#REF!</v>
      </c>
      <c r="N50" s="65" t="e">
        <f>IF(AND('GESTION - FISCAL - DESASTRES'!#REF!="Muy Baja",'GESTION - FISCAL - DESASTRES'!#REF!="Leve"),CONCATENATE("R5C",'GESTION - FISCAL - DESASTRES'!#REF!),"")</f>
        <v>#REF!</v>
      </c>
      <c r="O50" s="66" t="e">
        <f>IF(AND('GESTION - FISCAL - DESASTRES'!#REF!="Muy Baja",'GESTION - FISCAL - DESASTRES'!#REF!="Leve"),CONCATENATE("R5C",'GESTION - FISCAL - DESASTRES'!#REF!),"")</f>
        <v>#REF!</v>
      </c>
      <c r="P50" s="64" t="e">
        <f>IF(AND('GESTION - FISCAL - DESASTRES'!#REF!="Muy Baja",'GESTION - FISCAL - DESASTRES'!#REF!="Menor"),CONCATENATE("R5C",'GESTION - FISCAL - DESASTRES'!#REF!),"")</f>
        <v>#REF!</v>
      </c>
      <c r="Q50" s="65" t="e">
        <f>IF(AND('GESTION - FISCAL - DESASTRES'!#REF!="Muy Baja",'GESTION - FISCAL - DESASTRES'!#REF!="Menor"),CONCATENATE("R5C",'GESTION - FISCAL - DESASTRES'!#REF!),"")</f>
        <v>#REF!</v>
      </c>
      <c r="R50" s="65" t="e">
        <f>IF(AND('GESTION - FISCAL - DESASTRES'!#REF!="Muy Baja",'GESTION - FISCAL - DESASTRES'!#REF!="Menor"),CONCATENATE("R5C",'GESTION - FISCAL - DESASTRES'!#REF!),"")</f>
        <v>#REF!</v>
      </c>
      <c r="S50" s="65" t="e">
        <f>IF(AND('GESTION - FISCAL - DESASTRES'!#REF!="Muy Baja",'GESTION - FISCAL - DESASTRES'!#REF!="Menor"),CONCATENATE("R5C",'GESTION - FISCAL - DESASTRES'!#REF!),"")</f>
        <v>#REF!</v>
      </c>
      <c r="T50" s="65" t="e">
        <f>IF(AND('GESTION - FISCAL - DESASTRES'!#REF!="Muy Baja",'GESTION - FISCAL - DESASTRES'!#REF!="Menor"),CONCATENATE("R5C",'GESTION - FISCAL - DESASTRES'!#REF!),"")</f>
        <v>#REF!</v>
      </c>
      <c r="U50" s="66" t="e">
        <f>IF(AND('GESTION - FISCAL - DESASTRES'!#REF!="Muy Baja",'GESTION - FISCAL - DESASTRES'!#REF!="Menor"),CONCATENATE("R5C",'GESTION - FISCAL - DESASTRES'!#REF!),"")</f>
        <v>#REF!</v>
      </c>
      <c r="V50" s="55" t="e">
        <f>IF(AND('GESTION - FISCAL - DESASTRES'!#REF!="Muy Baja",'GESTION - FISCAL - DESASTRES'!#REF!="Moderado"),CONCATENATE("R5C",'GESTION - FISCAL - DESASTRES'!#REF!),"")</f>
        <v>#REF!</v>
      </c>
      <c r="W50" s="56" t="e">
        <f>IF(AND('GESTION - FISCAL - DESASTRES'!#REF!="Muy Baja",'GESTION - FISCAL - DESASTRES'!#REF!="Moderado"),CONCATENATE("R5C",'GESTION - FISCAL - DESASTRES'!#REF!),"")</f>
        <v>#REF!</v>
      </c>
      <c r="X50" s="56" t="e">
        <f>IF(AND('GESTION - FISCAL - DESASTRES'!#REF!="Muy Baja",'GESTION - FISCAL - DESASTRES'!#REF!="Moderado"),CONCATENATE("R5C",'GESTION - FISCAL - DESASTRES'!#REF!),"")</f>
        <v>#REF!</v>
      </c>
      <c r="Y50" s="56" t="e">
        <f>IF(AND('GESTION - FISCAL - DESASTRES'!#REF!="Muy Baja",'GESTION - FISCAL - DESASTRES'!#REF!="Moderado"),CONCATENATE("R5C",'GESTION - FISCAL - DESASTRES'!#REF!),"")</f>
        <v>#REF!</v>
      </c>
      <c r="Z50" s="56" t="e">
        <f>IF(AND('GESTION - FISCAL - DESASTRES'!#REF!="Muy Baja",'GESTION - FISCAL - DESASTRES'!#REF!="Moderado"),CONCATENATE("R5C",'GESTION - FISCAL - DESASTRES'!#REF!),"")</f>
        <v>#REF!</v>
      </c>
      <c r="AA50" s="57" t="e">
        <f>IF(AND('GESTION - FISCAL - DESASTRES'!#REF!="Muy Baja",'GESTION - FISCAL - DESASTRES'!#REF!="Moderado"),CONCATENATE("R5C",'GESTION - FISCAL - DESASTRES'!#REF!),"")</f>
        <v>#REF!</v>
      </c>
      <c r="AB50" s="40" t="e">
        <f>IF(AND('GESTION - FISCAL - DESASTRES'!#REF!="Muy Baja",'GESTION - FISCAL - DESASTRES'!#REF!="Mayor"),CONCATENATE("R5C",'GESTION - FISCAL - DESASTRES'!#REF!),"")</f>
        <v>#REF!</v>
      </c>
      <c r="AC50" s="41" t="e">
        <f>IF(AND('GESTION - FISCAL - DESASTRES'!#REF!="Muy Baja",'GESTION - FISCAL - DESASTRES'!#REF!="Mayor"),CONCATENATE("R5C",'GESTION - FISCAL - DESASTRES'!#REF!),"")</f>
        <v>#REF!</v>
      </c>
      <c r="AD50" s="41" t="e">
        <f>IF(AND('GESTION - FISCAL - DESASTRES'!#REF!="Muy Baja",'GESTION - FISCAL - DESASTRES'!#REF!="Mayor"),CONCATENATE("R5C",'GESTION - FISCAL - DESASTRES'!#REF!),"")</f>
        <v>#REF!</v>
      </c>
      <c r="AE50" s="41" t="e">
        <f>IF(AND('GESTION - FISCAL - DESASTRES'!#REF!="Muy Baja",'GESTION - FISCAL - DESASTRES'!#REF!="Mayor"),CONCATENATE("R5C",'GESTION - FISCAL - DESASTRES'!#REF!),"")</f>
        <v>#REF!</v>
      </c>
      <c r="AF50" s="41" t="e">
        <f>IF(AND('GESTION - FISCAL - DESASTRES'!#REF!="Muy Baja",'GESTION - FISCAL - DESASTRES'!#REF!="Mayor"),CONCATENATE("R5C",'GESTION - FISCAL - DESASTRES'!#REF!),"")</f>
        <v>#REF!</v>
      </c>
      <c r="AG50" s="42" t="e">
        <f>IF(AND('GESTION - FISCAL - DESASTRES'!#REF!="Muy Baja",'GESTION - FISCAL - DESASTRES'!#REF!="Mayor"),CONCATENATE("R5C",'GESTION - FISCAL - DESASTRES'!#REF!),"")</f>
        <v>#REF!</v>
      </c>
      <c r="AH50" s="43" t="e">
        <f>IF(AND('GESTION - FISCAL - DESASTRES'!#REF!="Muy Baja",'GESTION - FISCAL - DESASTRES'!#REF!="Catastrófico"),CONCATENATE("R5C",'GESTION - FISCAL - DESASTRES'!#REF!),"")</f>
        <v>#REF!</v>
      </c>
      <c r="AI50" s="44" t="e">
        <f>IF(AND('GESTION - FISCAL - DESASTRES'!#REF!="Muy Baja",'GESTION - FISCAL - DESASTRES'!#REF!="Catastrófico"),CONCATENATE("R5C",'GESTION - FISCAL - DESASTRES'!#REF!),"")</f>
        <v>#REF!</v>
      </c>
      <c r="AJ50" s="44" t="e">
        <f>IF(AND('GESTION - FISCAL - DESASTRES'!#REF!="Muy Baja",'GESTION - FISCAL - DESASTRES'!#REF!="Catastrófico"),CONCATENATE("R5C",'GESTION - FISCAL - DESASTRES'!#REF!),"")</f>
        <v>#REF!</v>
      </c>
      <c r="AK50" s="44" t="e">
        <f>IF(AND('GESTION - FISCAL - DESASTRES'!#REF!="Muy Baja",'GESTION - FISCAL - DESASTRES'!#REF!="Catastrófico"),CONCATENATE("R5C",'GESTION - FISCAL - DESASTRES'!#REF!),"")</f>
        <v>#REF!</v>
      </c>
      <c r="AL50" s="44" t="e">
        <f>IF(AND('GESTION - FISCAL - DESASTRES'!#REF!="Muy Baja",'GESTION - FISCAL - DESASTRES'!#REF!="Catastrófico"),CONCATENATE("R5C",'GESTION - FISCAL - DESASTRES'!#REF!),"")</f>
        <v>#REF!</v>
      </c>
      <c r="AM50" s="45" t="e">
        <f>IF(AND('GESTION - FISCAL - DESASTRES'!#REF!="Muy Baja",'GESTION - FISCAL - DESASTRES'!#REF!="Catastrófico"),CONCATENATE("R5C",'GESTION - FISCAL - DESASTRES'!#REF!),"")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x14ac:dyDescent="0.25">
      <c r="A51" s="71"/>
      <c r="B51" s="215"/>
      <c r="C51" s="215"/>
      <c r="D51" s="216"/>
      <c r="E51" s="314"/>
      <c r="F51" s="313"/>
      <c r="G51" s="313"/>
      <c r="H51" s="313"/>
      <c r="I51" s="329"/>
      <c r="J51" s="64" t="e">
        <f>IF(AND('GESTION - FISCAL - DESASTRES'!#REF!="Muy Baja",'GESTION - FISCAL - DESASTRES'!#REF!="Leve"),CONCATENATE("R6C",'GESTION - FISCAL - DESASTRES'!#REF!),"")</f>
        <v>#REF!</v>
      </c>
      <c r="K51" s="65" t="e">
        <f>IF(AND('GESTION - FISCAL - DESASTRES'!#REF!="Muy Baja",'GESTION - FISCAL - DESASTRES'!#REF!="Leve"),CONCATENATE("R6C",'GESTION - FISCAL - DESASTRES'!#REF!),"")</f>
        <v>#REF!</v>
      </c>
      <c r="L51" s="65" t="e">
        <f>IF(AND('GESTION - FISCAL - DESASTRES'!#REF!="Muy Baja",'GESTION - FISCAL - DESASTRES'!#REF!="Leve"),CONCATENATE("R6C",'GESTION - FISCAL - DESASTRES'!#REF!),"")</f>
        <v>#REF!</v>
      </c>
      <c r="M51" s="65" t="e">
        <f>IF(AND('GESTION - FISCAL - DESASTRES'!#REF!="Muy Baja",'GESTION - FISCAL - DESASTRES'!#REF!="Leve"),CONCATENATE("R6C",'GESTION - FISCAL - DESASTRES'!#REF!),"")</f>
        <v>#REF!</v>
      </c>
      <c r="N51" s="65" t="e">
        <f>IF(AND('GESTION - FISCAL - DESASTRES'!#REF!="Muy Baja",'GESTION - FISCAL - DESASTRES'!#REF!="Leve"),CONCATENATE("R6C",'GESTION - FISCAL - DESASTRES'!#REF!),"")</f>
        <v>#REF!</v>
      </c>
      <c r="O51" s="66" t="e">
        <f>IF(AND('GESTION - FISCAL - DESASTRES'!#REF!="Muy Baja",'GESTION - FISCAL - DESASTRES'!#REF!="Leve"),CONCATENATE("R6C",'GESTION - FISCAL - DESASTRES'!#REF!),"")</f>
        <v>#REF!</v>
      </c>
      <c r="P51" s="64" t="e">
        <f>IF(AND('GESTION - FISCAL - DESASTRES'!#REF!="Muy Baja",'GESTION - FISCAL - DESASTRES'!#REF!="Menor"),CONCATENATE("R6C",'GESTION - FISCAL - DESASTRES'!#REF!),"")</f>
        <v>#REF!</v>
      </c>
      <c r="Q51" s="65" t="e">
        <f>IF(AND('GESTION - FISCAL - DESASTRES'!#REF!="Muy Baja",'GESTION - FISCAL - DESASTRES'!#REF!="Menor"),CONCATENATE("R6C",'GESTION - FISCAL - DESASTRES'!#REF!),"")</f>
        <v>#REF!</v>
      </c>
      <c r="R51" s="65" t="e">
        <f>IF(AND('GESTION - FISCAL - DESASTRES'!#REF!="Muy Baja",'GESTION - FISCAL - DESASTRES'!#REF!="Menor"),CONCATENATE("R6C",'GESTION - FISCAL - DESASTRES'!#REF!),"")</f>
        <v>#REF!</v>
      </c>
      <c r="S51" s="65" t="e">
        <f>IF(AND('GESTION - FISCAL - DESASTRES'!#REF!="Muy Baja",'GESTION - FISCAL - DESASTRES'!#REF!="Menor"),CONCATENATE("R6C",'GESTION - FISCAL - DESASTRES'!#REF!),"")</f>
        <v>#REF!</v>
      </c>
      <c r="T51" s="65" t="e">
        <f>IF(AND('GESTION - FISCAL - DESASTRES'!#REF!="Muy Baja",'GESTION - FISCAL - DESASTRES'!#REF!="Menor"),CONCATENATE("R6C",'GESTION - FISCAL - DESASTRES'!#REF!),"")</f>
        <v>#REF!</v>
      </c>
      <c r="U51" s="66" t="e">
        <f>IF(AND('GESTION - FISCAL - DESASTRES'!#REF!="Muy Baja",'GESTION - FISCAL - DESASTRES'!#REF!="Menor"),CONCATENATE("R6C",'GESTION - FISCAL - DESASTRES'!#REF!),"")</f>
        <v>#REF!</v>
      </c>
      <c r="V51" s="55" t="e">
        <f>IF(AND('GESTION - FISCAL - DESASTRES'!#REF!="Muy Baja",'GESTION - FISCAL - DESASTRES'!#REF!="Moderado"),CONCATENATE("R6C",'GESTION - FISCAL - DESASTRES'!#REF!),"")</f>
        <v>#REF!</v>
      </c>
      <c r="W51" s="56" t="e">
        <f>IF(AND('GESTION - FISCAL - DESASTRES'!#REF!="Muy Baja",'GESTION - FISCAL - DESASTRES'!#REF!="Moderado"),CONCATENATE("R6C",'GESTION - FISCAL - DESASTRES'!#REF!),"")</f>
        <v>#REF!</v>
      </c>
      <c r="X51" s="56" t="e">
        <f>IF(AND('GESTION - FISCAL - DESASTRES'!#REF!="Muy Baja",'GESTION - FISCAL - DESASTRES'!#REF!="Moderado"),CONCATENATE("R6C",'GESTION - FISCAL - DESASTRES'!#REF!),"")</f>
        <v>#REF!</v>
      </c>
      <c r="Y51" s="56" t="e">
        <f>IF(AND('GESTION - FISCAL - DESASTRES'!#REF!="Muy Baja",'GESTION - FISCAL - DESASTRES'!#REF!="Moderado"),CONCATENATE("R6C",'GESTION - FISCAL - DESASTRES'!#REF!),"")</f>
        <v>#REF!</v>
      </c>
      <c r="Z51" s="56" t="e">
        <f>IF(AND('GESTION - FISCAL - DESASTRES'!#REF!="Muy Baja",'GESTION - FISCAL - DESASTRES'!#REF!="Moderado"),CONCATENATE("R6C",'GESTION - FISCAL - DESASTRES'!#REF!),"")</f>
        <v>#REF!</v>
      </c>
      <c r="AA51" s="57" t="e">
        <f>IF(AND('GESTION - FISCAL - DESASTRES'!#REF!="Muy Baja",'GESTION - FISCAL - DESASTRES'!#REF!="Moderado"),CONCATENATE("R6C",'GESTION - FISCAL - DESASTRES'!#REF!),"")</f>
        <v>#REF!</v>
      </c>
      <c r="AB51" s="40" t="e">
        <f>IF(AND('GESTION - FISCAL - DESASTRES'!#REF!="Muy Baja",'GESTION - FISCAL - DESASTRES'!#REF!="Mayor"),CONCATENATE("R6C",'GESTION - FISCAL - DESASTRES'!#REF!),"")</f>
        <v>#REF!</v>
      </c>
      <c r="AC51" s="41" t="e">
        <f>IF(AND('GESTION - FISCAL - DESASTRES'!#REF!="Muy Baja",'GESTION - FISCAL - DESASTRES'!#REF!="Mayor"),CONCATENATE("R6C",'GESTION - FISCAL - DESASTRES'!#REF!),"")</f>
        <v>#REF!</v>
      </c>
      <c r="AD51" s="41" t="e">
        <f>IF(AND('GESTION - FISCAL - DESASTRES'!#REF!="Muy Baja",'GESTION - FISCAL - DESASTRES'!#REF!="Mayor"),CONCATENATE("R6C",'GESTION - FISCAL - DESASTRES'!#REF!),"")</f>
        <v>#REF!</v>
      </c>
      <c r="AE51" s="41" t="e">
        <f>IF(AND('GESTION - FISCAL - DESASTRES'!#REF!="Muy Baja",'GESTION - FISCAL - DESASTRES'!#REF!="Mayor"),CONCATENATE("R6C",'GESTION - FISCAL - DESASTRES'!#REF!),"")</f>
        <v>#REF!</v>
      </c>
      <c r="AF51" s="41" t="e">
        <f>IF(AND('GESTION - FISCAL - DESASTRES'!#REF!="Muy Baja",'GESTION - FISCAL - DESASTRES'!#REF!="Mayor"),CONCATENATE("R6C",'GESTION - FISCAL - DESASTRES'!#REF!),"")</f>
        <v>#REF!</v>
      </c>
      <c r="AG51" s="42" t="e">
        <f>IF(AND('GESTION - FISCAL - DESASTRES'!#REF!="Muy Baja",'GESTION - FISCAL - DESASTRES'!#REF!="Mayor"),CONCATENATE("R6C",'GESTION - FISCAL - DESASTRES'!#REF!),"")</f>
        <v>#REF!</v>
      </c>
      <c r="AH51" s="43" t="e">
        <f>IF(AND('GESTION - FISCAL - DESASTRES'!#REF!="Muy Baja",'GESTION - FISCAL - DESASTRES'!#REF!="Catastrófico"),CONCATENATE("R6C",'GESTION - FISCAL - DESASTRES'!#REF!),"")</f>
        <v>#REF!</v>
      </c>
      <c r="AI51" s="44" t="e">
        <f>IF(AND('GESTION - FISCAL - DESASTRES'!#REF!="Muy Baja",'GESTION - FISCAL - DESASTRES'!#REF!="Catastrófico"),CONCATENATE("R6C",'GESTION - FISCAL - DESASTRES'!#REF!),"")</f>
        <v>#REF!</v>
      </c>
      <c r="AJ51" s="44" t="e">
        <f>IF(AND('GESTION - FISCAL - DESASTRES'!#REF!="Muy Baja",'GESTION - FISCAL - DESASTRES'!#REF!="Catastrófico"),CONCATENATE("R6C",'GESTION - FISCAL - DESASTRES'!#REF!),"")</f>
        <v>#REF!</v>
      </c>
      <c r="AK51" s="44" t="e">
        <f>IF(AND('GESTION - FISCAL - DESASTRES'!#REF!="Muy Baja",'GESTION - FISCAL - DESASTRES'!#REF!="Catastrófico"),CONCATENATE("R6C",'GESTION - FISCAL - DESASTRES'!#REF!),"")</f>
        <v>#REF!</v>
      </c>
      <c r="AL51" s="44" t="e">
        <f>IF(AND('GESTION - FISCAL - DESASTRES'!#REF!="Muy Baja",'GESTION - FISCAL - DESASTRES'!#REF!="Catastrófico"),CONCATENATE("R6C",'GESTION - FISCAL - DESASTRES'!#REF!),"")</f>
        <v>#REF!</v>
      </c>
      <c r="AM51" s="45" t="e">
        <f>IF(AND('GESTION - FISCAL - DESASTRES'!#REF!="Muy Baja",'GESTION - FISCAL - DESASTRES'!#REF!="Catastrófico"),CONCATENATE("R6C",'GESTION - FISCAL - DESASTRES'!#REF!),"")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x14ac:dyDescent="0.25">
      <c r="A52" s="71"/>
      <c r="B52" s="215"/>
      <c r="C52" s="215"/>
      <c r="D52" s="216"/>
      <c r="E52" s="314"/>
      <c r="F52" s="313"/>
      <c r="G52" s="313"/>
      <c r="H52" s="313"/>
      <c r="I52" s="329"/>
      <c r="J52" s="64" t="e">
        <f>IF(AND('GESTION - FISCAL - DESASTRES'!#REF!="Muy Baja",'GESTION - FISCAL - DESASTRES'!#REF!="Leve"),CONCATENATE("R7C",'GESTION - FISCAL - DESASTRES'!#REF!),"")</f>
        <v>#REF!</v>
      </c>
      <c r="K52" s="65" t="e">
        <f>IF(AND('GESTION - FISCAL - DESASTRES'!#REF!="Muy Baja",'GESTION - FISCAL - DESASTRES'!#REF!="Leve"),CONCATENATE("R7C",'GESTION - FISCAL - DESASTRES'!#REF!),"")</f>
        <v>#REF!</v>
      </c>
      <c r="L52" s="65" t="e">
        <f>IF(AND('GESTION - FISCAL - DESASTRES'!#REF!="Muy Baja",'GESTION - FISCAL - DESASTRES'!#REF!="Leve"),CONCATENATE("R7C",'GESTION - FISCAL - DESASTRES'!#REF!),"")</f>
        <v>#REF!</v>
      </c>
      <c r="M52" s="65" t="e">
        <f>IF(AND('GESTION - FISCAL - DESASTRES'!#REF!="Muy Baja",'GESTION - FISCAL - DESASTRES'!#REF!="Leve"),CONCATENATE("R7C",'GESTION - FISCAL - DESASTRES'!#REF!),"")</f>
        <v>#REF!</v>
      </c>
      <c r="N52" s="65" t="e">
        <f>IF(AND('GESTION - FISCAL - DESASTRES'!#REF!="Muy Baja",'GESTION - FISCAL - DESASTRES'!#REF!="Leve"),CONCATENATE("R7C",'GESTION - FISCAL - DESASTRES'!#REF!),"")</f>
        <v>#REF!</v>
      </c>
      <c r="O52" s="66" t="e">
        <f>IF(AND('GESTION - FISCAL - DESASTRES'!#REF!="Muy Baja",'GESTION - FISCAL - DESASTRES'!#REF!="Leve"),CONCATENATE("R7C",'GESTION - FISCAL - DESASTRES'!#REF!),"")</f>
        <v>#REF!</v>
      </c>
      <c r="P52" s="64" t="e">
        <f>IF(AND('GESTION - FISCAL - DESASTRES'!#REF!="Muy Baja",'GESTION - FISCAL - DESASTRES'!#REF!="Menor"),CONCATENATE("R7C",'GESTION - FISCAL - DESASTRES'!#REF!),"")</f>
        <v>#REF!</v>
      </c>
      <c r="Q52" s="65" t="e">
        <f>IF(AND('GESTION - FISCAL - DESASTRES'!#REF!="Muy Baja",'GESTION - FISCAL - DESASTRES'!#REF!="Menor"),CONCATENATE("R7C",'GESTION - FISCAL - DESASTRES'!#REF!),"")</f>
        <v>#REF!</v>
      </c>
      <c r="R52" s="65" t="e">
        <f>IF(AND('GESTION - FISCAL - DESASTRES'!#REF!="Muy Baja",'GESTION - FISCAL - DESASTRES'!#REF!="Menor"),CONCATENATE("R7C",'GESTION - FISCAL - DESASTRES'!#REF!),"")</f>
        <v>#REF!</v>
      </c>
      <c r="S52" s="65" t="e">
        <f>IF(AND('GESTION - FISCAL - DESASTRES'!#REF!="Muy Baja",'GESTION - FISCAL - DESASTRES'!#REF!="Menor"),CONCATENATE("R7C",'GESTION - FISCAL - DESASTRES'!#REF!),"")</f>
        <v>#REF!</v>
      </c>
      <c r="T52" s="65" t="e">
        <f>IF(AND('GESTION - FISCAL - DESASTRES'!#REF!="Muy Baja",'GESTION - FISCAL - DESASTRES'!#REF!="Menor"),CONCATENATE("R7C",'GESTION - FISCAL - DESASTRES'!#REF!),"")</f>
        <v>#REF!</v>
      </c>
      <c r="U52" s="66" t="e">
        <f>IF(AND('GESTION - FISCAL - DESASTRES'!#REF!="Muy Baja",'GESTION - FISCAL - DESASTRES'!#REF!="Menor"),CONCATENATE("R7C",'GESTION - FISCAL - DESASTRES'!#REF!),"")</f>
        <v>#REF!</v>
      </c>
      <c r="V52" s="55" t="e">
        <f>IF(AND('GESTION - FISCAL - DESASTRES'!#REF!="Muy Baja",'GESTION - FISCAL - DESASTRES'!#REF!="Moderado"),CONCATENATE("R7C",'GESTION - FISCAL - DESASTRES'!#REF!),"")</f>
        <v>#REF!</v>
      </c>
      <c r="W52" s="56" t="e">
        <f>IF(AND('GESTION - FISCAL - DESASTRES'!#REF!="Muy Baja",'GESTION - FISCAL - DESASTRES'!#REF!="Moderado"),CONCATENATE("R7C",'GESTION - FISCAL - DESASTRES'!#REF!),"")</f>
        <v>#REF!</v>
      </c>
      <c r="X52" s="56" t="e">
        <f>IF(AND('GESTION - FISCAL - DESASTRES'!#REF!="Muy Baja",'GESTION - FISCAL - DESASTRES'!#REF!="Moderado"),CONCATENATE("R7C",'GESTION - FISCAL - DESASTRES'!#REF!),"")</f>
        <v>#REF!</v>
      </c>
      <c r="Y52" s="56" t="e">
        <f>IF(AND('GESTION - FISCAL - DESASTRES'!#REF!="Muy Baja",'GESTION - FISCAL - DESASTRES'!#REF!="Moderado"),CONCATENATE("R7C",'GESTION - FISCAL - DESASTRES'!#REF!),"")</f>
        <v>#REF!</v>
      </c>
      <c r="Z52" s="56" t="e">
        <f>IF(AND('GESTION - FISCAL - DESASTRES'!#REF!="Muy Baja",'GESTION - FISCAL - DESASTRES'!#REF!="Moderado"),CONCATENATE("R7C",'GESTION - FISCAL - DESASTRES'!#REF!),"")</f>
        <v>#REF!</v>
      </c>
      <c r="AA52" s="57" t="e">
        <f>IF(AND('GESTION - FISCAL - DESASTRES'!#REF!="Muy Baja",'GESTION - FISCAL - DESASTRES'!#REF!="Moderado"),CONCATENATE("R7C",'GESTION - FISCAL - DESASTRES'!#REF!),"")</f>
        <v>#REF!</v>
      </c>
      <c r="AB52" s="40" t="e">
        <f>IF(AND('GESTION - FISCAL - DESASTRES'!#REF!="Muy Baja",'GESTION - FISCAL - DESASTRES'!#REF!="Mayor"),CONCATENATE("R7C",'GESTION - FISCAL - DESASTRES'!#REF!),"")</f>
        <v>#REF!</v>
      </c>
      <c r="AC52" s="41" t="e">
        <f>IF(AND('GESTION - FISCAL - DESASTRES'!#REF!="Muy Baja",'GESTION - FISCAL - DESASTRES'!#REF!="Mayor"),CONCATENATE("R7C",'GESTION - FISCAL - DESASTRES'!#REF!),"")</f>
        <v>#REF!</v>
      </c>
      <c r="AD52" s="41" t="e">
        <f>IF(AND('GESTION - FISCAL - DESASTRES'!#REF!="Muy Baja",'GESTION - FISCAL - DESASTRES'!#REF!="Mayor"),CONCATENATE("R7C",'GESTION - FISCAL - DESASTRES'!#REF!),"")</f>
        <v>#REF!</v>
      </c>
      <c r="AE52" s="41" t="e">
        <f>IF(AND('GESTION - FISCAL - DESASTRES'!#REF!="Muy Baja",'GESTION - FISCAL - DESASTRES'!#REF!="Mayor"),CONCATENATE("R7C",'GESTION - FISCAL - DESASTRES'!#REF!),"")</f>
        <v>#REF!</v>
      </c>
      <c r="AF52" s="41" t="e">
        <f>IF(AND('GESTION - FISCAL - DESASTRES'!#REF!="Muy Baja",'GESTION - FISCAL - DESASTRES'!#REF!="Mayor"),CONCATENATE("R7C",'GESTION - FISCAL - DESASTRES'!#REF!),"")</f>
        <v>#REF!</v>
      </c>
      <c r="AG52" s="42" t="e">
        <f>IF(AND('GESTION - FISCAL - DESASTRES'!#REF!="Muy Baja",'GESTION - FISCAL - DESASTRES'!#REF!="Mayor"),CONCATENATE("R7C",'GESTION - FISCAL - DESASTRES'!#REF!),"")</f>
        <v>#REF!</v>
      </c>
      <c r="AH52" s="43" t="e">
        <f>IF(AND('GESTION - FISCAL - DESASTRES'!#REF!="Muy Baja",'GESTION - FISCAL - DESASTRES'!#REF!="Catastrófico"),CONCATENATE("R7C",'GESTION - FISCAL - DESASTRES'!#REF!),"")</f>
        <v>#REF!</v>
      </c>
      <c r="AI52" s="44" t="e">
        <f>IF(AND('GESTION - FISCAL - DESASTRES'!#REF!="Muy Baja",'GESTION - FISCAL - DESASTRES'!#REF!="Catastrófico"),CONCATENATE("R7C",'GESTION - FISCAL - DESASTRES'!#REF!),"")</f>
        <v>#REF!</v>
      </c>
      <c r="AJ52" s="44" t="e">
        <f>IF(AND('GESTION - FISCAL - DESASTRES'!#REF!="Muy Baja",'GESTION - FISCAL - DESASTRES'!#REF!="Catastrófico"),CONCATENATE("R7C",'GESTION - FISCAL - DESASTRES'!#REF!),"")</f>
        <v>#REF!</v>
      </c>
      <c r="AK52" s="44" t="e">
        <f>IF(AND('GESTION - FISCAL - DESASTRES'!#REF!="Muy Baja",'GESTION - FISCAL - DESASTRES'!#REF!="Catastrófico"),CONCATENATE("R7C",'GESTION - FISCAL - DESASTRES'!#REF!),"")</f>
        <v>#REF!</v>
      </c>
      <c r="AL52" s="44" t="e">
        <f>IF(AND('GESTION - FISCAL - DESASTRES'!#REF!="Muy Baja",'GESTION - FISCAL - DESASTRES'!#REF!="Catastrófico"),CONCATENATE("R7C",'GESTION - FISCAL - DESASTRES'!#REF!),"")</f>
        <v>#REF!</v>
      </c>
      <c r="AM52" s="45" t="e">
        <f>IF(AND('GESTION - FISCAL - DESASTRES'!#REF!="Muy Baja",'GESTION - FISCAL - DESASTRES'!#REF!="Catastrófico"),CONCATENATE("R7C",'GESTION - FISCAL - DESASTRES'!#REF!),"")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215"/>
      <c r="C53" s="215"/>
      <c r="D53" s="216"/>
      <c r="E53" s="314"/>
      <c r="F53" s="313"/>
      <c r="G53" s="313"/>
      <c r="H53" s="313"/>
      <c r="I53" s="329"/>
      <c r="J53" s="64" t="e">
        <f>IF(AND('GESTION - FISCAL - DESASTRES'!#REF!="Muy Baja",'GESTION - FISCAL - DESASTRES'!#REF!="Leve"),CONCATENATE("R8C",'GESTION - FISCAL - DESASTRES'!#REF!),"")</f>
        <v>#REF!</v>
      </c>
      <c r="K53" s="65" t="e">
        <f>IF(AND('GESTION - FISCAL - DESASTRES'!#REF!="Muy Baja",'GESTION - FISCAL - DESASTRES'!#REF!="Leve"),CONCATENATE("R8C",'GESTION - FISCAL - DESASTRES'!#REF!),"")</f>
        <v>#REF!</v>
      </c>
      <c r="L53" s="65" t="e">
        <f>IF(AND('GESTION - FISCAL - DESASTRES'!#REF!="Muy Baja",'GESTION - FISCAL - DESASTRES'!#REF!="Leve"),CONCATENATE("R8C",'GESTION - FISCAL - DESASTRES'!#REF!),"")</f>
        <v>#REF!</v>
      </c>
      <c r="M53" s="65" t="e">
        <f>IF(AND('GESTION - FISCAL - DESASTRES'!#REF!="Muy Baja",'GESTION - FISCAL - DESASTRES'!#REF!="Leve"),CONCATENATE("R8C",'GESTION - FISCAL - DESASTRES'!#REF!),"")</f>
        <v>#REF!</v>
      </c>
      <c r="N53" s="65" t="e">
        <f>IF(AND('GESTION - FISCAL - DESASTRES'!#REF!="Muy Baja",'GESTION - FISCAL - DESASTRES'!#REF!="Leve"),CONCATENATE("R8C",'GESTION - FISCAL - DESASTRES'!#REF!),"")</f>
        <v>#REF!</v>
      </c>
      <c r="O53" s="66" t="e">
        <f>IF(AND('GESTION - FISCAL - DESASTRES'!#REF!="Muy Baja",'GESTION - FISCAL - DESASTRES'!#REF!="Leve"),CONCATENATE("R8C",'GESTION - FISCAL - DESASTRES'!#REF!),"")</f>
        <v>#REF!</v>
      </c>
      <c r="P53" s="64" t="e">
        <f>IF(AND('GESTION - FISCAL - DESASTRES'!#REF!="Muy Baja",'GESTION - FISCAL - DESASTRES'!#REF!="Menor"),CONCATENATE("R8C",'GESTION - FISCAL - DESASTRES'!#REF!),"")</f>
        <v>#REF!</v>
      </c>
      <c r="Q53" s="65" t="e">
        <f>IF(AND('GESTION - FISCAL - DESASTRES'!#REF!="Muy Baja",'GESTION - FISCAL - DESASTRES'!#REF!="Menor"),CONCATENATE("R8C",'GESTION - FISCAL - DESASTRES'!#REF!),"")</f>
        <v>#REF!</v>
      </c>
      <c r="R53" s="65" t="e">
        <f>IF(AND('GESTION - FISCAL - DESASTRES'!#REF!="Muy Baja",'GESTION - FISCAL - DESASTRES'!#REF!="Menor"),CONCATENATE("R8C",'GESTION - FISCAL - DESASTRES'!#REF!),"")</f>
        <v>#REF!</v>
      </c>
      <c r="S53" s="65" t="e">
        <f>IF(AND('GESTION - FISCAL - DESASTRES'!#REF!="Muy Baja",'GESTION - FISCAL - DESASTRES'!#REF!="Menor"),CONCATENATE("R8C",'GESTION - FISCAL - DESASTRES'!#REF!),"")</f>
        <v>#REF!</v>
      </c>
      <c r="T53" s="65" t="e">
        <f>IF(AND('GESTION - FISCAL - DESASTRES'!#REF!="Muy Baja",'GESTION - FISCAL - DESASTRES'!#REF!="Menor"),CONCATENATE("R8C",'GESTION - FISCAL - DESASTRES'!#REF!),"")</f>
        <v>#REF!</v>
      </c>
      <c r="U53" s="66" t="e">
        <f>IF(AND('GESTION - FISCAL - DESASTRES'!#REF!="Muy Baja",'GESTION - FISCAL - DESASTRES'!#REF!="Menor"),CONCATENATE("R8C",'GESTION - FISCAL - DESASTRES'!#REF!),"")</f>
        <v>#REF!</v>
      </c>
      <c r="V53" s="55" t="e">
        <f>IF(AND('GESTION - FISCAL - DESASTRES'!#REF!="Muy Baja",'GESTION - FISCAL - DESASTRES'!#REF!="Moderado"),CONCATENATE("R8C",'GESTION - FISCAL - DESASTRES'!#REF!),"")</f>
        <v>#REF!</v>
      </c>
      <c r="W53" s="56" t="e">
        <f>IF(AND('GESTION - FISCAL - DESASTRES'!#REF!="Muy Baja",'GESTION - FISCAL - DESASTRES'!#REF!="Moderado"),CONCATENATE("R8C",'GESTION - FISCAL - DESASTRES'!#REF!),"")</f>
        <v>#REF!</v>
      </c>
      <c r="X53" s="56" t="e">
        <f>IF(AND('GESTION - FISCAL - DESASTRES'!#REF!="Muy Baja",'GESTION - FISCAL - DESASTRES'!#REF!="Moderado"),CONCATENATE("R8C",'GESTION - FISCAL - DESASTRES'!#REF!),"")</f>
        <v>#REF!</v>
      </c>
      <c r="Y53" s="56" t="e">
        <f>IF(AND('GESTION - FISCAL - DESASTRES'!#REF!="Muy Baja",'GESTION - FISCAL - DESASTRES'!#REF!="Moderado"),CONCATENATE("R8C",'GESTION - FISCAL - DESASTRES'!#REF!),"")</f>
        <v>#REF!</v>
      </c>
      <c r="Z53" s="56" t="e">
        <f>IF(AND('GESTION - FISCAL - DESASTRES'!#REF!="Muy Baja",'GESTION - FISCAL - DESASTRES'!#REF!="Moderado"),CONCATENATE("R8C",'GESTION - FISCAL - DESASTRES'!#REF!),"")</f>
        <v>#REF!</v>
      </c>
      <c r="AA53" s="57" t="e">
        <f>IF(AND('GESTION - FISCAL - DESASTRES'!#REF!="Muy Baja",'GESTION - FISCAL - DESASTRES'!#REF!="Moderado"),CONCATENATE("R8C",'GESTION - FISCAL - DESASTRES'!#REF!),"")</f>
        <v>#REF!</v>
      </c>
      <c r="AB53" s="40" t="e">
        <f>IF(AND('GESTION - FISCAL - DESASTRES'!#REF!="Muy Baja",'GESTION - FISCAL - DESASTRES'!#REF!="Mayor"),CONCATENATE("R8C",'GESTION - FISCAL - DESASTRES'!#REF!),"")</f>
        <v>#REF!</v>
      </c>
      <c r="AC53" s="41" t="e">
        <f>IF(AND('GESTION - FISCAL - DESASTRES'!#REF!="Muy Baja",'GESTION - FISCAL - DESASTRES'!#REF!="Mayor"),CONCATENATE("R8C",'GESTION - FISCAL - DESASTRES'!#REF!),"")</f>
        <v>#REF!</v>
      </c>
      <c r="AD53" s="41" t="e">
        <f>IF(AND('GESTION - FISCAL - DESASTRES'!#REF!="Muy Baja",'GESTION - FISCAL - DESASTRES'!#REF!="Mayor"),CONCATENATE("R8C",'GESTION - FISCAL - DESASTRES'!#REF!),"")</f>
        <v>#REF!</v>
      </c>
      <c r="AE53" s="41" t="e">
        <f>IF(AND('GESTION - FISCAL - DESASTRES'!#REF!="Muy Baja",'GESTION - FISCAL - DESASTRES'!#REF!="Mayor"),CONCATENATE("R8C",'GESTION - FISCAL - DESASTRES'!#REF!),"")</f>
        <v>#REF!</v>
      </c>
      <c r="AF53" s="41" t="e">
        <f>IF(AND('GESTION - FISCAL - DESASTRES'!#REF!="Muy Baja",'GESTION - FISCAL - DESASTRES'!#REF!="Mayor"),CONCATENATE("R8C",'GESTION - FISCAL - DESASTRES'!#REF!),"")</f>
        <v>#REF!</v>
      </c>
      <c r="AG53" s="42" t="e">
        <f>IF(AND('GESTION - FISCAL - DESASTRES'!#REF!="Muy Baja",'GESTION - FISCAL - DESASTRES'!#REF!="Mayor"),CONCATENATE("R8C",'GESTION - FISCAL - DESASTRES'!#REF!),"")</f>
        <v>#REF!</v>
      </c>
      <c r="AH53" s="43" t="e">
        <f>IF(AND('GESTION - FISCAL - DESASTRES'!#REF!="Muy Baja",'GESTION - FISCAL - DESASTRES'!#REF!="Catastrófico"),CONCATENATE("R8C",'GESTION - FISCAL - DESASTRES'!#REF!),"")</f>
        <v>#REF!</v>
      </c>
      <c r="AI53" s="44" t="e">
        <f>IF(AND('GESTION - FISCAL - DESASTRES'!#REF!="Muy Baja",'GESTION - FISCAL - DESASTRES'!#REF!="Catastrófico"),CONCATENATE("R8C",'GESTION - FISCAL - DESASTRES'!#REF!),"")</f>
        <v>#REF!</v>
      </c>
      <c r="AJ53" s="44" t="e">
        <f>IF(AND('GESTION - FISCAL - DESASTRES'!#REF!="Muy Baja",'GESTION - FISCAL - DESASTRES'!#REF!="Catastrófico"),CONCATENATE("R8C",'GESTION - FISCAL - DESASTRES'!#REF!),"")</f>
        <v>#REF!</v>
      </c>
      <c r="AK53" s="44" t="e">
        <f>IF(AND('GESTION - FISCAL - DESASTRES'!#REF!="Muy Baja",'GESTION - FISCAL - DESASTRES'!#REF!="Catastrófico"),CONCATENATE("R8C",'GESTION - FISCAL - DESASTRES'!#REF!),"")</f>
        <v>#REF!</v>
      </c>
      <c r="AL53" s="44" t="e">
        <f>IF(AND('GESTION - FISCAL - DESASTRES'!#REF!="Muy Baja",'GESTION - FISCAL - DESASTRES'!#REF!="Catastrófico"),CONCATENATE("R8C",'GESTION - FISCAL - DESASTRES'!#REF!),"")</f>
        <v>#REF!</v>
      </c>
      <c r="AM53" s="45" t="e">
        <f>IF(AND('GESTION - FISCAL - DESASTRES'!#REF!="Muy Baja",'GESTION - FISCAL - DESASTRES'!#REF!="Catastrófico"),CONCATENATE("R8C",'GESTION - FISCAL - DESASTRES'!#REF!),"")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215"/>
      <c r="C54" s="215"/>
      <c r="D54" s="216"/>
      <c r="E54" s="314"/>
      <c r="F54" s="313"/>
      <c r="G54" s="313"/>
      <c r="H54" s="313"/>
      <c r="I54" s="329"/>
      <c r="J54" s="64" t="e">
        <f>IF(AND('GESTION - FISCAL - DESASTRES'!#REF!="Muy Baja",'GESTION - FISCAL - DESASTRES'!#REF!="Leve"),CONCATENATE("R9C",'GESTION - FISCAL - DESASTRES'!#REF!),"")</f>
        <v>#REF!</v>
      </c>
      <c r="K54" s="65" t="e">
        <f>IF(AND('GESTION - FISCAL - DESASTRES'!#REF!="Muy Baja",'GESTION - FISCAL - DESASTRES'!#REF!="Leve"),CONCATENATE("R9C",'GESTION - FISCAL - DESASTRES'!#REF!),"")</f>
        <v>#REF!</v>
      </c>
      <c r="L54" s="65" t="e">
        <f>IF(AND('GESTION - FISCAL - DESASTRES'!#REF!="Muy Baja",'GESTION - FISCAL - DESASTRES'!#REF!="Leve"),CONCATENATE("R9C",'GESTION - FISCAL - DESASTRES'!#REF!),"")</f>
        <v>#REF!</v>
      </c>
      <c r="M54" s="65" t="e">
        <f>IF(AND('GESTION - FISCAL - DESASTRES'!#REF!="Muy Baja",'GESTION - FISCAL - DESASTRES'!#REF!="Leve"),CONCATENATE("R9C",'GESTION - FISCAL - DESASTRES'!#REF!),"")</f>
        <v>#REF!</v>
      </c>
      <c r="N54" s="65" t="e">
        <f>IF(AND('GESTION - FISCAL - DESASTRES'!#REF!="Muy Baja",'GESTION - FISCAL - DESASTRES'!#REF!="Leve"),CONCATENATE("R9C",'GESTION - FISCAL - DESASTRES'!#REF!),"")</f>
        <v>#REF!</v>
      </c>
      <c r="O54" s="66" t="e">
        <f>IF(AND('GESTION - FISCAL - DESASTRES'!#REF!="Muy Baja",'GESTION - FISCAL - DESASTRES'!#REF!="Leve"),CONCATENATE("R9C",'GESTION - FISCAL - DESASTRES'!#REF!),"")</f>
        <v>#REF!</v>
      </c>
      <c r="P54" s="64" t="e">
        <f>IF(AND('GESTION - FISCAL - DESASTRES'!#REF!="Muy Baja",'GESTION - FISCAL - DESASTRES'!#REF!="Menor"),CONCATENATE("R9C",'GESTION - FISCAL - DESASTRES'!#REF!),"")</f>
        <v>#REF!</v>
      </c>
      <c r="Q54" s="65" t="e">
        <f>IF(AND('GESTION - FISCAL - DESASTRES'!#REF!="Muy Baja",'GESTION - FISCAL - DESASTRES'!#REF!="Menor"),CONCATENATE("R9C",'GESTION - FISCAL - DESASTRES'!#REF!),"")</f>
        <v>#REF!</v>
      </c>
      <c r="R54" s="65" t="e">
        <f>IF(AND('GESTION - FISCAL - DESASTRES'!#REF!="Muy Baja",'GESTION - FISCAL - DESASTRES'!#REF!="Menor"),CONCATENATE("R9C",'GESTION - FISCAL - DESASTRES'!#REF!),"")</f>
        <v>#REF!</v>
      </c>
      <c r="S54" s="65" t="e">
        <f>IF(AND('GESTION - FISCAL - DESASTRES'!#REF!="Muy Baja",'GESTION - FISCAL - DESASTRES'!#REF!="Menor"),CONCATENATE("R9C",'GESTION - FISCAL - DESASTRES'!#REF!),"")</f>
        <v>#REF!</v>
      </c>
      <c r="T54" s="65" t="e">
        <f>IF(AND('GESTION - FISCAL - DESASTRES'!#REF!="Muy Baja",'GESTION - FISCAL - DESASTRES'!#REF!="Menor"),CONCATENATE("R9C",'GESTION - FISCAL - DESASTRES'!#REF!),"")</f>
        <v>#REF!</v>
      </c>
      <c r="U54" s="66" t="e">
        <f>IF(AND('GESTION - FISCAL - DESASTRES'!#REF!="Muy Baja",'GESTION - FISCAL - DESASTRES'!#REF!="Menor"),CONCATENATE("R9C",'GESTION - FISCAL - DESASTRES'!#REF!),"")</f>
        <v>#REF!</v>
      </c>
      <c r="V54" s="55" t="e">
        <f>IF(AND('GESTION - FISCAL - DESASTRES'!#REF!="Muy Baja",'GESTION - FISCAL - DESASTRES'!#REF!="Moderado"),CONCATENATE("R9C",'GESTION - FISCAL - DESASTRES'!#REF!),"")</f>
        <v>#REF!</v>
      </c>
      <c r="W54" s="56" t="e">
        <f>IF(AND('GESTION - FISCAL - DESASTRES'!#REF!="Muy Baja",'GESTION - FISCAL - DESASTRES'!#REF!="Moderado"),CONCATENATE("R9C",'GESTION - FISCAL - DESASTRES'!#REF!),"")</f>
        <v>#REF!</v>
      </c>
      <c r="X54" s="56" t="e">
        <f>IF(AND('GESTION - FISCAL - DESASTRES'!#REF!="Muy Baja",'GESTION - FISCAL - DESASTRES'!#REF!="Moderado"),CONCATENATE("R9C",'GESTION - FISCAL - DESASTRES'!#REF!),"")</f>
        <v>#REF!</v>
      </c>
      <c r="Y54" s="56" t="e">
        <f>IF(AND('GESTION - FISCAL - DESASTRES'!#REF!="Muy Baja",'GESTION - FISCAL - DESASTRES'!#REF!="Moderado"),CONCATENATE("R9C",'GESTION - FISCAL - DESASTRES'!#REF!),"")</f>
        <v>#REF!</v>
      </c>
      <c r="Z54" s="56" t="e">
        <f>IF(AND('GESTION - FISCAL - DESASTRES'!#REF!="Muy Baja",'GESTION - FISCAL - DESASTRES'!#REF!="Moderado"),CONCATENATE("R9C",'GESTION - FISCAL - DESASTRES'!#REF!),"")</f>
        <v>#REF!</v>
      </c>
      <c r="AA54" s="57" t="e">
        <f>IF(AND('GESTION - FISCAL - DESASTRES'!#REF!="Muy Baja",'GESTION - FISCAL - DESASTRES'!#REF!="Moderado"),CONCATENATE("R9C",'GESTION - FISCAL - DESASTRES'!#REF!),"")</f>
        <v>#REF!</v>
      </c>
      <c r="AB54" s="40" t="e">
        <f>IF(AND('GESTION - FISCAL - DESASTRES'!#REF!="Muy Baja",'GESTION - FISCAL - DESASTRES'!#REF!="Mayor"),CONCATENATE("R9C",'GESTION - FISCAL - DESASTRES'!#REF!),"")</f>
        <v>#REF!</v>
      </c>
      <c r="AC54" s="41" t="e">
        <f>IF(AND('GESTION - FISCAL - DESASTRES'!#REF!="Muy Baja",'GESTION - FISCAL - DESASTRES'!#REF!="Mayor"),CONCATENATE("R9C",'GESTION - FISCAL - DESASTRES'!#REF!),"")</f>
        <v>#REF!</v>
      </c>
      <c r="AD54" s="41" t="e">
        <f>IF(AND('GESTION - FISCAL - DESASTRES'!#REF!="Muy Baja",'GESTION - FISCAL - DESASTRES'!#REF!="Mayor"),CONCATENATE("R9C",'GESTION - FISCAL - DESASTRES'!#REF!),"")</f>
        <v>#REF!</v>
      </c>
      <c r="AE54" s="41" t="e">
        <f>IF(AND('GESTION - FISCAL - DESASTRES'!#REF!="Muy Baja",'GESTION - FISCAL - DESASTRES'!#REF!="Mayor"),CONCATENATE("R9C",'GESTION - FISCAL - DESASTRES'!#REF!),"")</f>
        <v>#REF!</v>
      </c>
      <c r="AF54" s="41" t="e">
        <f>IF(AND('GESTION - FISCAL - DESASTRES'!#REF!="Muy Baja",'GESTION - FISCAL - DESASTRES'!#REF!="Mayor"),CONCATENATE("R9C",'GESTION - FISCAL - DESASTRES'!#REF!),"")</f>
        <v>#REF!</v>
      </c>
      <c r="AG54" s="42" t="e">
        <f>IF(AND('GESTION - FISCAL - DESASTRES'!#REF!="Muy Baja",'GESTION - FISCAL - DESASTRES'!#REF!="Mayor"),CONCATENATE("R9C",'GESTION - FISCAL - DESASTRES'!#REF!),"")</f>
        <v>#REF!</v>
      </c>
      <c r="AH54" s="43" t="e">
        <f>IF(AND('GESTION - FISCAL - DESASTRES'!#REF!="Muy Baja",'GESTION - FISCAL - DESASTRES'!#REF!="Catastrófico"),CONCATENATE("R9C",'GESTION - FISCAL - DESASTRES'!#REF!),"")</f>
        <v>#REF!</v>
      </c>
      <c r="AI54" s="44" t="e">
        <f>IF(AND('GESTION - FISCAL - DESASTRES'!#REF!="Muy Baja",'GESTION - FISCAL - DESASTRES'!#REF!="Catastrófico"),CONCATENATE("R9C",'GESTION - FISCAL - DESASTRES'!#REF!),"")</f>
        <v>#REF!</v>
      </c>
      <c r="AJ54" s="44" t="e">
        <f>IF(AND('GESTION - FISCAL - DESASTRES'!#REF!="Muy Baja",'GESTION - FISCAL - DESASTRES'!#REF!="Catastrófico"),CONCATENATE("R9C",'GESTION - FISCAL - DESASTRES'!#REF!),"")</f>
        <v>#REF!</v>
      </c>
      <c r="AK54" s="44" t="e">
        <f>IF(AND('GESTION - FISCAL - DESASTRES'!#REF!="Muy Baja",'GESTION - FISCAL - DESASTRES'!#REF!="Catastrófico"),CONCATENATE("R9C",'GESTION - FISCAL - DESASTRES'!#REF!),"")</f>
        <v>#REF!</v>
      </c>
      <c r="AL54" s="44" t="e">
        <f>IF(AND('GESTION - FISCAL - DESASTRES'!#REF!="Muy Baja",'GESTION - FISCAL - DESASTRES'!#REF!="Catastrófico"),CONCATENATE("R9C",'GESTION - FISCAL - DESASTRES'!#REF!),"")</f>
        <v>#REF!</v>
      </c>
      <c r="AM54" s="45" t="e">
        <f>IF(AND('GESTION - FISCAL - DESASTRES'!#REF!="Muy Baja",'GESTION - FISCAL - DESASTRES'!#REF!="Catastrófico"),CONCATENATE("R9C",'GESTION - FISCAL - DESASTRES'!#REF!),"")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x14ac:dyDescent="0.3">
      <c r="A55" s="71"/>
      <c r="B55" s="215"/>
      <c r="C55" s="215"/>
      <c r="D55" s="216"/>
      <c r="E55" s="315"/>
      <c r="F55" s="316"/>
      <c r="G55" s="316"/>
      <c r="H55" s="316"/>
      <c r="I55" s="330"/>
      <c r="J55" s="67" t="e">
        <f>IF(AND('GESTION - FISCAL - DESASTRES'!#REF!="Muy Baja",'GESTION - FISCAL - DESASTRES'!#REF!="Leve"),CONCATENATE("R10C",'GESTION - FISCAL - DESASTRES'!#REF!),"")</f>
        <v>#REF!</v>
      </c>
      <c r="K55" s="68" t="e">
        <f>IF(AND('GESTION - FISCAL - DESASTRES'!#REF!="Muy Baja",'GESTION - FISCAL - DESASTRES'!#REF!="Leve"),CONCATENATE("R10C",'GESTION - FISCAL - DESASTRES'!#REF!),"")</f>
        <v>#REF!</v>
      </c>
      <c r="L55" s="68" t="e">
        <f>IF(AND('GESTION - FISCAL - DESASTRES'!#REF!="Muy Baja",'GESTION - FISCAL - DESASTRES'!#REF!="Leve"),CONCATENATE("R10C",'GESTION - FISCAL - DESASTRES'!#REF!),"")</f>
        <v>#REF!</v>
      </c>
      <c r="M55" s="68" t="e">
        <f>IF(AND('GESTION - FISCAL - DESASTRES'!#REF!="Muy Baja",'GESTION - FISCAL - DESASTRES'!#REF!="Leve"),CONCATENATE("R10C",'GESTION - FISCAL - DESASTRES'!#REF!),"")</f>
        <v>#REF!</v>
      </c>
      <c r="N55" s="68" t="e">
        <f>IF(AND('GESTION - FISCAL - DESASTRES'!#REF!="Muy Baja",'GESTION - FISCAL - DESASTRES'!#REF!="Leve"),CONCATENATE("R10C",'GESTION - FISCAL - DESASTRES'!#REF!),"")</f>
        <v>#REF!</v>
      </c>
      <c r="O55" s="69" t="e">
        <f>IF(AND('GESTION - FISCAL - DESASTRES'!#REF!="Muy Baja",'GESTION - FISCAL - DESASTRES'!#REF!="Leve"),CONCATENATE("R10C",'GESTION - FISCAL - DESASTRES'!#REF!),"")</f>
        <v>#REF!</v>
      </c>
      <c r="P55" s="67" t="e">
        <f>IF(AND('GESTION - FISCAL - DESASTRES'!#REF!="Muy Baja",'GESTION - FISCAL - DESASTRES'!#REF!="Menor"),CONCATENATE("R10C",'GESTION - FISCAL - DESASTRES'!#REF!),"")</f>
        <v>#REF!</v>
      </c>
      <c r="Q55" s="68" t="e">
        <f>IF(AND('GESTION - FISCAL - DESASTRES'!#REF!="Muy Baja",'GESTION - FISCAL - DESASTRES'!#REF!="Menor"),CONCATENATE("R10C",'GESTION - FISCAL - DESASTRES'!#REF!),"")</f>
        <v>#REF!</v>
      </c>
      <c r="R55" s="68" t="e">
        <f>IF(AND('GESTION - FISCAL - DESASTRES'!#REF!="Muy Baja",'GESTION - FISCAL - DESASTRES'!#REF!="Menor"),CONCATENATE("R10C",'GESTION - FISCAL - DESASTRES'!#REF!),"")</f>
        <v>#REF!</v>
      </c>
      <c r="S55" s="68" t="e">
        <f>IF(AND('GESTION - FISCAL - DESASTRES'!#REF!="Muy Baja",'GESTION - FISCAL - DESASTRES'!#REF!="Menor"),CONCATENATE("R10C",'GESTION - FISCAL - DESASTRES'!#REF!),"")</f>
        <v>#REF!</v>
      </c>
      <c r="T55" s="68" t="e">
        <f>IF(AND('GESTION - FISCAL - DESASTRES'!#REF!="Muy Baja",'GESTION - FISCAL - DESASTRES'!#REF!="Menor"),CONCATENATE("R10C",'GESTION - FISCAL - DESASTRES'!#REF!),"")</f>
        <v>#REF!</v>
      </c>
      <c r="U55" s="69" t="e">
        <f>IF(AND('GESTION - FISCAL - DESASTRES'!#REF!="Muy Baja",'GESTION - FISCAL - DESASTRES'!#REF!="Menor"),CONCATENATE("R10C",'GESTION - FISCAL - DESASTRES'!#REF!),"")</f>
        <v>#REF!</v>
      </c>
      <c r="V55" s="58" t="e">
        <f>IF(AND('GESTION - FISCAL - DESASTRES'!#REF!="Muy Baja",'GESTION - FISCAL - DESASTRES'!#REF!="Moderado"),CONCATENATE("R10C",'GESTION - FISCAL - DESASTRES'!#REF!),"")</f>
        <v>#REF!</v>
      </c>
      <c r="W55" s="59" t="e">
        <f>IF(AND('GESTION - FISCAL - DESASTRES'!#REF!="Muy Baja",'GESTION - FISCAL - DESASTRES'!#REF!="Moderado"),CONCATENATE("R10C",'GESTION - FISCAL - DESASTRES'!#REF!),"")</f>
        <v>#REF!</v>
      </c>
      <c r="X55" s="59" t="e">
        <f>IF(AND('GESTION - FISCAL - DESASTRES'!#REF!="Muy Baja",'GESTION - FISCAL - DESASTRES'!#REF!="Moderado"),CONCATENATE("R10C",'GESTION - FISCAL - DESASTRES'!#REF!),"")</f>
        <v>#REF!</v>
      </c>
      <c r="Y55" s="59" t="e">
        <f>IF(AND('GESTION - FISCAL - DESASTRES'!#REF!="Muy Baja",'GESTION - FISCAL - DESASTRES'!#REF!="Moderado"),CONCATENATE("R10C",'GESTION - FISCAL - DESASTRES'!#REF!),"")</f>
        <v>#REF!</v>
      </c>
      <c r="Z55" s="59" t="e">
        <f>IF(AND('GESTION - FISCAL - DESASTRES'!#REF!="Muy Baja",'GESTION - FISCAL - DESASTRES'!#REF!="Moderado"),CONCATENATE("R10C",'GESTION - FISCAL - DESASTRES'!#REF!),"")</f>
        <v>#REF!</v>
      </c>
      <c r="AA55" s="60" t="e">
        <f>IF(AND('GESTION - FISCAL - DESASTRES'!#REF!="Muy Baja",'GESTION - FISCAL - DESASTRES'!#REF!="Moderado"),CONCATENATE("R10C",'GESTION - FISCAL - DESASTRES'!#REF!),"")</f>
        <v>#REF!</v>
      </c>
      <c r="AB55" s="46" t="e">
        <f>IF(AND('GESTION - FISCAL - DESASTRES'!#REF!="Muy Baja",'GESTION - FISCAL - DESASTRES'!#REF!="Mayor"),CONCATENATE("R10C",'GESTION - FISCAL - DESASTRES'!#REF!),"")</f>
        <v>#REF!</v>
      </c>
      <c r="AC55" s="47" t="e">
        <f>IF(AND('GESTION - FISCAL - DESASTRES'!#REF!="Muy Baja",'GESTION - FISCAL - DESASTRES'!#REF!="Mayor"),CONCATENATE("R10C",'GESTION - FISCAL - DESASTRES'!#REF!),"")</f>
        <v>#REF!</v>
      </c>
      <c r="AD55" s="47" t="e">
        <f>IF(AND('GESTION - FISCAL - DESASTRES'!#REF!="Muy Baja",'GESTION - FISCAL - DESASTRES'!#REF!="Mayor"),CONCATENATE("R10C",'GESTION - FISCAL - DESASTRES'!#REF!),"")</f>
        <v>#REF!</v>
      </c>
      <c r="AE55" s="47" t="e">
        <f>IF(AND('GESTION - FISCAL - DESASTRES'!#REF!="Muy Baja",'GESTION - FISCAL - DESASTRES'!#REF!="Mayor"),CONCATENATE("R10C",'GESTION - FISCAL - DESASTRES'!#REF!),"")</f>
        <v>#REF!</v>
      </c>
      <c r="AF55" s="47" t="e">
        <f>IF(AND('GESTION - FISCAL - DESASTRES'!#REF!="Muy Baja",'GESTION - FISCAL - DESASTRES'!#REF!="Mayor"),CONCATENATE("R10C",'GESTION - FISCAL - DESASTRES'!#REF!),"")</f>
        <v>#REF!</v>
      </c>
      <c r="AG55" s="48" t="e">
        <f>IF(AND('GESTION - FISCAL - DESASTRES'!#REF!="Muy Baja",'GESTION - FISCAL - DESASTRES'!#REF!="Mayor"),CONCATENATE("R10C",'GESTION - FISCAL - DESASTRES'!#REF!),"")</f>
        <v>#REF!</v>
      </c>
      <c r="AH55" s="49" t="e">
        <f>IF(AND('GESTION - FISCAL - DESASTRES'!#REF!="Muy Baja",'GESTION - FISCAL - DESASTRES'!#REF!="Catastrófico"),CONCATENATE("R10C",'GESTION - FISCAL - DESASTRES'!#REF!),"")</f>
        <v>#REF!</v>
      </c>
      <c r="AI55" s="50" t="e">
        <f>IF(AND('GESTION - FISCAL - DESASTRES'!#REF!="Muy Baja",'GESTION - FISCAL - DESASTRES'!#REF!="Catastrófico"),CONCATENATE("R10C",'GESTION - FISCAL - DESASTRES'!#REF!),"")</f>
        <v>#REF!</v>
      </c>
      <c r="AJ55" s="50" t="e">
        <f>IF(AND('GESTION - FISCAL - DESASTRES'!#REF!="Muy Baja",'GESTION - FISCAL - DESASTRES'!#REF!="Catastrófico"),CONCATENATE("R10C",'GESTION - FISCAL - DESASTRES'!#REF!),"")</f>
        <v>#REF!</v>
      </c>
      <c r="AK55" s="50" t="e">
        <f>IF(AND('GESTION - FISCAL - DESASTRES'!#REF!="Muy Baja",'GESTION - FISCAL - DESASTRES'!#REF!="Catastrófico"),CONCATENATE("R10C",'GESTION - FISCAL - DESASTRES'!#REF!),"")</f>
        <v>#REF!</v>
      </c>
      <c r="AL55" s="50" t="e">
        <f>IF(AND('GESTION - FISCAL - DESASTRES'!#REF!="Muy Baja",'GESTION - FISCAL - DESASTRES'!#REF!="Catastrófico"),CONCATENATE("R10C",'GESTION - FISCAL - DESASTRES'!#REF!),"")</f>
        <v>#REF!</v>
      </c>
      <c r="AM55" s="51" t="e">
        <f>IF(AND('GESTION - FISCAL - DESASTRES'!#REF!="Muy Baja",'GESTION - FISCAL - DESASTRES'!#REF!="Catastrófico"),CONCATENATE("R10C",'GESTION - FISCAL - DESASTRES'!#REF!),"")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310" t="s">
        <v>106</v>
      </c>
      <c r="K56" s="311"/>
      <c r="L56" s="311"/>
      <c r="M56" s="311"/>
      <c r="N56" s="311"/>
      <c r="O56" s="328"/>
      <c r="P56" s="310" t="s">
        <v>105</v>
      </c>
      <c r="Q56" s="311"/>
      <c r="R56" s="311"/>
      <c r="S56" s="311"/>
      <c r="T56" s="311"/>
      <c r="U56" s="328"/>
      <c r="V56" s="310" t="s">
        <v>104</v>
      </c>
      <c r="W56" s="311"/>
      <c r="X56" s="311"/>
      <c r="Y56" s="311"/>
      <c r="Z56" s="311"/>
      <c r="AA56" s="328"/>
      <c r="AB56" s="310" t="s">
        <v>103</v>
      </c>
      <c r="AC56" s="349"/>
      <c r="AD56" s="311"/>
      <c r="AE56" s="311"/>
      <c r="AF56" s="311"/>
      <c r="AG56" s="328"/>
      <c r="AH56" s="310" t="s">
        <v>102</v>
      </c>
      <c r="AI56" s="311"/>
      <c r="AJ56" s="311"/>
      <c r="AK56" s="311"/>
      <c r="AL56" s="311"/>
      <c r="AM56" s="328"/>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314"/>
      <c r="K57" s="313"/>
      <c r="L57" s="313"/>
      <c r="M57" s="313"/>
      <c r="N57" s="313"/>
      <c r="O57" s="329"/>
      <c r="P57" s="314"/>
      <c r="Q57" s="313"/>
      <c r="R57" s="313"/>
      <c r="S57" s="313"/>
      <c r="T57" s="313"/>
      <c r="U57" s="329"/>
      <c r="V57" s="314"/>
      <c r="W57" s="313"/>
      <c r="X57" s="313"/>
      <c r="Y57" s="313"/>
      <c r="Z57" s="313"/>
      <c r="AA57" s="329"/>
      <c r="AB57" s="314"/>
      <c r="AC57" s="313"/>
      <c r="AD57" s="313"/>
      <c r="AE57" s="313"/>
      <c r="AF57" s="313"/>
      <c r="AG57" s="329"/>
      <c r="AH57" s="314"/>
      <c r="AI57" s="313"/>
      <c r="AJ57" s="313"/>
      <c r="AK57" s="313"/>
      <c r="AL57" s="313"/>
      <c r="AM57" s="329"/>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314"/>
      <c r="K58" s="313"/>
      <c r="L58" s="313"/>
      <c r="M58" s="313"/>
      <c r="N58" s="313"/>
      <c r="O58" s="329"/>
      <c r="P58" s="314"/>
      <c r="Q58" s="313"/>
      <c r="R58" s="313"/>
      <c r="S58" s="313"/>
      <c r="T58" s="313"/>
      <c r="U58" s="329"/>
      <c r="V58" s="314"/>
      <c r="W58" s="313"/>
      <c r="X58" s="313"/>
      <c r="Y58" s="313"/>
      <c r="Z58" s="313"/>
      <c r="AA58" s="329"/>
      <c r="AB58" s="314"/>
      <c r="AC58" s="313"/>
      <c r="AD58" s="313"/>
      <c r="AE58" s="313"/>
      <c r="AF58" s="313"/>
      <c r="AG58" s="329"/>
      <c r="AH58" s="314"/>
      <c r="AI58" s="313"/>
      <c r="AJ58" s="313"/>
      <c r="AK58" s="313"/>
      <c r="AL58" s="313"/>
      <c r="AM58" s="329"/>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314"/>
      <c r="K59" s="313"/>
      <c r="L59" s="313"/>
      <c r="M59" s="313"/>
      <c r="N59" s="313"/>
      <c r="O59" s="329"/>
      <c r="P59" s="314"/>
      <c r="Q59" s="313"/>
      <c r="R59" s="313"/>
      <c r="S59" s="313"/>
      <c r="T59" s="313"/>
      <c r="U59" s="329"/>
      <c r="V59" s="314"/>
      <c r="W59" s="313"/>
      <c r="X59" s="313"/>
      <c r="Y59" s="313"/>
      <c r="Z59" s="313"/>
      <c r="AA59" s="329"/>
      <c r="AB59" s="314"/>
      <c r="AC59" s="313"/>
      <c r="AD59" s="313"/>
      <c r="AE59" s="313"/>
      <c r="AF59" s="313"/>
      <c r="AG59" s="329"/>
      <c r="AH59" s="314"/>
      <c r="AI59" s="313"/>
      <c r="AJ59" s="313"/>
      <c r="AK59" s="313"/>
      <c r="AL59" s="313"/>
      <c r="AM59" s="329"/>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314"/>
      <c r="K60" s="313"/>
      <c r="L60" s="313"/>
      <c r="M60" s="313"/>
      <c r="N60" s="313"/>
      <c r="O60" s="329"/>
      <c r="P60" s="314"/>
      <c r="Q60" s="313"/>
      <c r="R60" s="313"/>
      <c r="S60" s="313"/>
      <c r="T60" s="313"/>
      <c r="U60" s="329"/>
      <c r="V60" s="314"/>
      <c r="W60" s="313"/>
      <c r="X60" s="313"/>
      <c r="Y60" s="313"/>
      <c r="Z60" s="313"/>
      <c r="AA60" s="329"/>
      <c r="AB60" s="314"/>
      <c r="AC60" s="313"/>
      <c r="AD60" s="313"/>
      <c r="AE60" s="313"/>
      <c r="AF60" s="313"/>
      <c r="AG60" s="329"/>
      <c r="AH60" s="314"/>
      <c r="AI60" s="313"/>
      <c r="AJ60" s="313"/>
      <c r="AK60" s="313"/>
      <c r="AL60" s="313"/>
      <c r="AM60" s="329"/>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x14ac:dyDescent="0.3">
      <c r="A61" s="71"/>
      <c r="B61" s="71"/>
      <c r="C61" s="71"/>
      <c r="D61" s="71"/>
      <c r="E61" s="71"/>
      <c r="F61" s="71"/>
      <c r="G61" s="71"/>
      <c r="H61" s="71"/>
      <c r="I61" s="71"/>
      <c r="J61" s="315"/>
      <c r="K61" s="316"/>
      <c r="L61" s="316"/>
      <c r="M61" s="316"/>
      <c r="N61" s="316"/>
      <c r="O61" s="330"/>
      <c r="P61" s="315"/>
      <c r="Q61" s="316"/>
      <c r="R61" s="316"/>
      <c r="S61" s="316"/>
      <c r="T61" s="316"/>
      <c r="U61" s="330"/>
      <c r="V61" s="315"/>
      <c r="W61" s="316"/>
      <c r="X61" s="316"/>
      <c r="Y61" s="316"/>
      <c r="Z61" s="316"/>
      <c r="AA61" s="330"/>
      <c r="AB61" s="315"/>
      <c r="AC61" s="316"/>
      <c r="AD61" s="316"/>
      <c r="AE61" s="316"/>
      <c r="AF61" s="316"/>
      <c r="AG61" s="330"/>
      <c r="AH61" s="315"/>
      <c r="AI61" s="316"/>
      <c r="AJ61" s="316"/>
      <c r="AK61" s="316"/>
      <c r="AL61" s="316"/>
      <c r="AM61" s="330"/>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x14ac:dyDescent="0.25">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x14ac:dyDescent="0.25">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x14ac:dyDescent="0.25">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x14ac:dyDescent="0.25">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x14ac:dyDescent="0.25">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x14ac:dyDescent="0.25">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x14ac:dyDescent="0.25">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x14ac:dyDescent="0.25">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x14ac:dyDescent="0.25">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x14ac:dyDescent="0.25">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x14ac:dyDescent="0.25">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x14ac:dyDescent="0.25">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x14ac:dyDescent="0.25">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x14ac:dyDescent="0.25">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x14ac:dyDescent="0.25">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x14ac:dyDescent="0.25">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x14ac:dyDescent="0.25">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x14ac:dyDescent="0.25">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x14ac:dyDescent="0.25">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x14ac:dyDescent="0.25">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x14ac:dyDescent="0.25">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x14ac:dyDescent="0.25">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x14ac:dyDescent="0.25">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x14ac:dyDescent="0.25">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x14ac:dyDescent="0.25">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x14ac:dyDescent="0.25">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x14ac:dyDescent="0.25">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x14ac:dyDescent="0.25">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x14ac:dyDescent="0.25">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x14ac:dyDescent="0.25">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x14ac:dyDescent="0.25">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x14ac:dyDescent="0.25">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x14ac:dyDescent="0.25">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x14ac:dyDescent="0.25">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x14ac:dyDescent="0.25">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x14ac:dyDescent="0.25">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x14ac:dyDescent="0.25">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x14ac:dyDescent="0.25">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x14ac:dyDescent="0.25">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x14ac:dyDescent="0.25">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x14ac:dyDescent="0.25">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x14ac:dyDescent="0.25">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x14ac:dyDescent="0.25">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x14ac:dyDescent="0.25">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x14ac:dyDescent="0.25">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x14ac:dyDescent="0.25">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x14ac:dyDescent="0.25">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x14ac:dyDescent="0.25">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x14ac:dyDescent="0.25">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x14ac:dyDescent="0.25">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x14ac:dyDescent="0.25">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x14ac:dyDescent="0.25">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x14ac:dyDescent="0.25">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x14ac:dyDescent="0.25">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x14ac:dyDescent="0.25">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x14ac:dyDescent="0.25">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x14ac:dyDescent="0.25">
      <c r="A245" s="71"/>
    </row>
    <row r="246" spans="1:60" x14ac:dyDescent="0.25">
      <c r="A246" s="71"/>
    </row>
    <row r="247" spans="1:60" x14ac:dyDescent="0.25">
      <c r="A247" s="71"/>
    </row>
    <row r="248" spans="1:60" x14ac:dyDescent="0.25">
      <c r="A248" s="71"/>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1"/>
      <c r="B1" s="350" t="s">
        <v>49</v>
      </c>
      <c r="C1" s="350"/>
      <c r="D1" s="350"/>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x14ac:dyDescent="0.25">
      <c r="A3" s="71"/>
      <c r="B3" s="5"/>
      <c r="C3" s="6" t="s">
        <v>46</v>
      </c>
      <c r="D3" s="6" t="s">
        <v>4</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x14ac:dyDescent="0.25">
      <c r="A4" s="71"/>
      <c r="B4" s="7" t="s">
        <v>45</v>
      </c>
      <c r="C4" s="8" t="s">
        <v>96</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x14ac:dyDescent="0.25">
      <c r="A5" s="71"/>
      <c r="B5" s="10" t="s">
        <v>47</v>
      </c>
      <c r="C5" s="11" t="s">
        <v>97</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x14ac:dyDescent="0.25">
      <c r="A6" s="71"/>
      <c r="B6" s="13" t="s">
        <v>101</v>
      </c>
      <c r="C6" s="11" t="s">
        <v>98</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x14ac:dyDescent="0.25">
      <c r="A7" s="71"/>
      <c r="B7" s="14" t="s">
        <v>6</v>
      </c>
      <c r="C7" s="11" t="s">
        <v>99</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x14ac:dyDescent="0.25">
      <c r="A8" s="71"/>
      <c r="B8" s="15" t="s">
        <v>48</v>
      </c>
      <c r="C8" s="11" t="s">
        <v>100</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x14ac:dyDescent="0.25">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x14ac:dyDescent="0.2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x14ac:dyDescent="0.25">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x14ac:dyDescent="0.25">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x14ac:dyDescent="0.25">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x14ac:dyDescent="0.25">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x14ac:dyDescent="0.25">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x14ac:dyDescent="0.25">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x14ac:dyDescent="0.25">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x14ac:dyDescent="0.25">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x14ac:dyDescent="0.25">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x14ac:dyDescent="0.25">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x14ac:dyDescent="0.25">
      <c r="A35" s="71"/>
    </row>
    <row r="36" spans="1:31" x14ac:dyDescent="0.25">
      <c r="A36" s="71"/>
    </row>
    <row r="37" spans="1:31" x14ac:dyDescent="0.25">
      <c r="A37" s="71"/>
    </row>
    <row r="38" spans="1:31" x14ac:dyDescent="0.25">
      <c r="A38" s="71"/>
    </row>
    <row r="39" spans="1:31" x14ac:dyDescent="0.25">
      <c r="A39" s="71"/>
    </row>
    <row r="40" spans="1:31" x14ac:dyDescent="0.25">
      <c r="A40" s="71"/>
    </row>
    <row r="41" spans="1:31" x14ac:dyDescent="0.25">
      <c r="A41" s="71"/>
    </row>
    <row r="42" spans="1:31" x14ac:dyDescent="0.25">
      <c r="A42" s="71"/>
    </row>
    <row r="43" spans="1:31" x14ac:dyDescent="0.25">
      <c r="A43" s="71"/>
    </row>
    <row r="44" spans="1:31" x14ac:dyDescent="0.25">
      <c r="A44" s="71"/>
    </row>
    <row r="45" spans="1:31" x14ac:dyDescent="0.25">
      <c r="A45" s="71"/>
    </row>
    <row r="46" spans="1:31" x14ac:dyDescent="0.25">
      <c r="A46" s="71"/>
    </row>
    <row r="47" spans="1:31" x14ac:dyDescent="0.25">
      <c r="A47" s="71"/>
    </row>
    <row r="48" spans="1:31"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row r="55" spans="1:1" x14ac:dyDescent="0.25">
      <c r="A55" s="71"/>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Erika Melissa Rendon Melendez</cp:lastModifiedBy>
  <cp:lastPrinted>2020-05-13T01:12:22Z</cp:lastPrinted>
  <dcterms:created xsi:type="dcterms:W3CDTF">2020-03-24T23:12:47Z</dcterms:created>
  <dcterms:modified xsi:type="dcterms:W3CDTF">2024-12-10T19:11:43Z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