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ivotTables/pivotTable1.xml" ContentType="application/vnd.openxmlformats-officedocument.spreadsheetml.pivotTable+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defaultThemeVersion="124226"/>
  <mc:AlternateContent xmlns:mc="http://schemas.openxmlformats.org/markup-compatibility/2006">
    <mc:Choice Requires="x15">
      <x15ac:absPath xmlns:x15ac="http://schemas.microsoft.com/office/spreadsheetml/2010/11/ac" url="https://uaespdc-my.sharepoint.com/personal/erika_rendon_uaesp_gov_co/Documents/Informacion UAESP/INFORMACION RIESGOS/FORMULACION RIESGOS 2025/ultima version/"/>
    </mc:Choice>
  </mc:AlternateContent>
  <xr:revisionPtr revIDLastSave="25" documentId="8_{F078FE31-107F-4662-B99F-89C5E32ED4EC}" xr6:coauthVersionLast="47" xr6:coauthVersionMax="47" xr10:uidLastSave="{0027B229-60EE-4A65-B930-BC45CE4C83AE}"/>
  <workbookProtection workbookAlgorithmName="SHA-512" workbookHashValue="WbcmV1qZoMQTXMwnF/IgmvS9U61hqUNdWuafWKBYXgeDQEUenUfM7egIGNHqwNfXnVy/5RHmPL9genOKHAWgqQ==" workbookSaltValue="j0WHlZPh30wPku1Gzwufsw==" workbookSpinCount="100000" lockStructure="1"/>
  <bookViews>
    <workbookView xWindow="-120" yWindow="-120" windowWidth="20730" windowHeight="11160" tabRatio="658" firstSheet="1" activeTab="2" xr2:uid="{00000000-000D-0000-FFFF-FFFF00000000}"/>
  </bookViews>
  <sheets>
    <sheet name="Intructivo" sheetId="20" state="hidden" r:id="rId1"/>
    <sheet name="CONTEXTO" sheetId="23" r:id="rId2"/>
    <sheet name="GESTION - FISCAL - DESASTRES" sheetId="1" r:id="rId3"/>
    <sheet name="CORRUPCION - LAFT" sheetId="22" r:id="rId4"/>
    <sheet name=" RIESGOS SEGURIDAD INFORMACION" sheetId="24" r:id="rId5"/>
    <sheet name="OPORTUNIDADES" sheetId="26" r:id="rId6"/>
    <sheet name="Matriz Calor Inherente" sheetId="18" state="hidden" r:id="rId7"/>
    <sheet name="Matriz Calor Residual" sheetId="19" state="hidden" r:id="rId8"/>
    <sheet name="Tabla probabilidad" sheetId="12" state="hidden" r:id="rId9"/>
    <sheet name="Tabla Impacto" sheetId="13" state="hidden" r:id="rId10"/>
    <sheet name="Tabla Valoración controles" sheetId="15" state="hidden" r:id="rId11"/>
    <sheet name="seguridad info" sheetId="25" state="hidden" r:id="rId12"/>
    <sheet name="Opciones Tratamiento" sheetId="16" state="hidden" r:id="rId13"/>
    <sheet name="Hoja1" sheetId="11" state="hidden" r:id="rId14"/>
  </sheets>
  <externalReferences>
    <externalReference r:id="rId15"/>
  </externalReferences>
  <definedNames>
    <definedName name="ADECUADO" localSheetId="3">'CORRUPCION - LAFT'!#REF!</definedName>
    <definedName name="ASIGNADO" localSheetId="3">'CORRUPCION - LAFT'!#REF!</definedName>
    <definedName name="COMPLETA" localSheetId="3">'CORRUPCION - LAFT'!#REF!</definedName>
    <definedName name="CONFIABLE" localSheetId="3">'CORRUPCION - LAFT'!#REF!</definedName>
    <definedName name="DEBIL" localSheetId="3">'CORRUPCION - LAFT'!#REF!</definedName>
    <definedName name="DESVIACIONES" localSheetId="3">[1]D.Estratégico!$CT$86:$CT$87</definedName>
    <definedName name="DETECTAR" localSheetId="3">'CORRUPCION - LAFT'!#REF!</definedName>
    <definedName name="EVIDENCIAS" localSheetId="3">[1]D.Estratégico!$CW$86:$CW$88</definedName>
    <definedName name="FUERTE" localSheetId="3">'CORRUPCION - LAFT'!#REF!</definedName>
    <definedName name="FUNCIONES" localSheetId="3">[1]D.Estratégico!$CG$86:$CG$87</definedName>
    <definedName name="INADECUADO" localSheetId="3">'CORRUPCION - LAFT'!#REF!</definedName>
    <definedName name="INCOMPLETA" localSheetId="3">'CORRUPCION - LAFT'!#REF!</definedName>
    <definedName name="MODERADO" localSheetId="3">'CORRUPCION - LAFT'!#REF!</definedName>
    <definedName name="NO_ASIGNADO" localSheetId="3">'CORRUPCION - LAFT'!#REF!</definedName>
    <definedName name="NO_CONFIABLE" localSheetId="3">'CORRUPCION - LAFT'!#REF!</definedName>
    <definedName name="NO_ES_CONTROL" localSheetId="3">'CORRUPCION - LAFT'!#REF!</definedName>
    <definedName name="NO_EXISTE" localSheetId="3">'CORRUPCION - LAFT'!#REF!</definedName>
    <definedName name="NO_SE_INVESTIGAN" localSheetId="3">'CORRUPCION - LAFT'!#REF!</definedName>
    <definedName name="PREVENIR" localSheetId="3">'CORRUPCION - LAFT'!#REF!</definedName>
    <definedName name="RESPONSABLE" localSheetId="3">[1]D.Estratégico!$CD$86:$CD$87</definedName>
    <definedName name="SE_INVESTIGAN" localSheetId="3">'CORRUPCION - LAFT'!#REF!</definedName>
  </definedNames>
  <calcPr calcId="191028"/>
  <pivotCaches>
    <pivotCache cacheId="0" r:id="rId1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4" i="24" l="1"/>
  <c r="W63" i="24"/>
  <c r="W62" i="24"/>
  <c r="W61" i="24"/>
  <c r="W60" i="24"/>
  <c r="W59" i="24"/>
  <c r="W58" i="24"/>
  <c r="W57" i="24"/>
  <c r="W56" i="24"/>
  <c r="W55" i="24"/>
  <c r="W54" i="24"/>
  <c r="W53" i="24"/>
  <c r="W52" i="24"/>
  <c r="W51" i="24"/>
  <c r="W50" i="24"/>
  <c r="W49" i="24"/>
  <c r="W48" i="24"/>
  <c r="W47" i="24"/>
  <c r="W46" i="24"/>
  <c r="W45" i="24"/>
  <c r="W44" i="24"/>
  <c r="W43" i="24"/>
  <c r="W42" i="24"/>
  <c r="W41" i="24"/>
  <c r="W40" i="24"/>
  <c r="W39" i="24"/>
  <c r="W38" i="24"/>
  <c r="W37" i="24"/>
  <c r="W36" i="24"/>
  <c r="W35" i="24"/>
  <c r="W34" i="24"/>
  <c r="W33" i="24"/>
  <c r="W32" i="24"/>
  <c r="W31" i="24"/>
  <c r="W30" i="24"/>
  <c r="W29" i="24"/>
  <c r="W28" i="24"/>
  <c r="W27" i="24"/>
  <c r="W26" i="24"/>
  <c r="W25" i="24"/>
  <c r="W24" i="24"/>
  <c r="W23" i="24"/>
  <c r="W22" i="24"/>
  <c r="W21" i="24"/>
  <c r="W20" i="24"/>
  <c r="W19" i="24"/>
  <c r="W18" i="24"/>
  <c r="W17" i="24"/>
  <c r="W16" i="24"/>
  <c r="W15" i="24"/>
  <c r="W14" i="24"/>
  <c r="W13" i="24"/>
  <c r="W12" i="24"/>
  <c r="W11" i="24"/>
  <c r="W10" i="24"/>
  <c r="W9" i="24"/>
  <c r="W8" i="24"/>
  <c r="W7" i="24"/>
  <c r="W6" i="24"/>
  <c r="W5" i="24"/>
  <c r="F216" i="13"/>
  <c r="F210" i="13"/>
  <c r="D49" i="11"/>
  <c r="L5" i="22"/>
  <c r="Q5" i="24"/>
  <c r="Q6" i="24"/>
  <c r="Q7" i="24"/>
  <c r="Q8" i="24"/>
  <c r="Q9" i="24"/>
  <c r="Q10" i="24"/>
  <c r="AE6" i="24" l="1"/>
  <c r="AE7" i="24"/>
  <c r="AE8" i="24"/>
  <c r="AE9" i="24"/>
  <c r="AE10" i="24"/>
  <c r="AE11" i="24"/>
  <c r="AE12" i="24"/>
  <c r="AE13" i="24"/>
  <c r="AE14" i="24"/>
  <c r="AE15" i="24"/>
  <c r="AE16" i="24"/>
  <c r="AE17" i="24"/>
  <c r="AE18" i="24"/>
  <c r="AE19" i="24"/>
  <c r="AE20" i="24"/>
  <c r="AE21" i="24"/>
  <c r="AE22" i="24"/>
  <c r="AE23" i="24"/>
  <c r="AE24" i="24"/>
  <c r="AE25" i="24"/>
  <c r="AE26" i="24"/>
  <c r="AE27" i="24"/>
  <c r="AE28" i="24"/>
  <c r="AE29" i="24"/>
  <c r="AE30" i="24"/>
  <c r="AE31" i="24"/>
  <c r="AE32" i="24"/>
  <c r="AE33" i="24"/>
  <c r="AE34" i="24"/>
  <c r="AE35" i="24"/>
  <c r="AE36" i="24"/>
  <c r="AE37" i="24"/>
  <c r="AE38" i="24"/>
  <c r="AE39" i="24"/>
  <c r="AE40" i="24"/>
  <c r="AE41" i="24"/>
  <c r="AE42" i="24"/>
  <c r="AE43" i="24"/>
  <c r="AE44" i="24"/>
  <c r="AE45" i="24"/>
  <c r="AE46" i="24"/>
  <c r="AE47" i="24"/>
  <c r="AE48" i="24"/>
  <c r="AE49" i="24"/>
  <c r="AE50" i="24"/>
  <c r="AE51" i="24"/>
  <c r="AE52" i="24"/>
  <c r="AE53" i="24"/>
  <c r="AE54" i="24"/>
  <c r="AE55" i="24"/>
  <c r="AE56" i="24"/>
  <c r="AE57" i="24"/>
  <c r="AE58" i="24"/>
  <c r="AE59" i="24"/>
  <c r="AE60" i="24"/>
  <c r="AE61" i="24"/>
  <c r="AE62" i="24"/>
  <c r="AE63" i="24"/>
  <c r="AE64" i="24"/>
  <c r="AE5" i="24"/>
  <c r="U5" i="1"/>
  <c r="Q60" i="24"/>
  <c r="Q61" i="24"/>
  <c r="Q62" i="24"/>
  <c r="Q63" i="24"/>
  <c r="Q64" i="24"/>
  <c r="Q12" i="24"/>
  <c r="Q13" i="24"/>
  <c r="Q14" i="24"/>
  <c r="Q15" i="24"/>
  <c r="Q16" i="24"/>
  <c r="Q18" i="24"/>
  <c r="Q19" i="24"/>
  <c r="Q20" i="24"/>
  <c r="Q21" i="24"/>
  <c r="Q22" i="24"/>
  <c r="Q24" i="24"/>
  <c r="Q25" i="24"/>
  <c r="Q26" i="24"/>
  <c r="Q27" i="24"/>
  <c r="Q28" i="24"/>
  <c r="Q30" i="24"/>
  <c r="Q31" i="24"/>
  <c r="Q32" i="24"/>
  <c r="Q33" i="24"/>
  <c r="Q34" i="24"/>
  <c r="Q36" i="24"/>
  <c r="Q37" i="24"/>
  <c r="Q38" i="24"/>
  <c r="Q39" i="24"/>
  <c r="Q40" i="24"/>
  <c r="Q42" i="24"/>
  <c r="Q43" i="24"/>
  <c r="Q44" i="24"/>
  <c r="Q45" i="24"/>
  <c r="Q46" i="24"/>
  <c r="Q48" i="24"/>
  <c r="Q49" i="24"/>
  <c r="Q50" i="24"/>
  <c r="Q51" i="24"/>
  <c r="Q52" i="24"/>
  <c r="Q54" i="24"/>
  <c r="Q55" i="24"/>
  <c r="Q56" i="24"/>
  <c r="Q57" i="24"/>
  <c r="Q58" i="24"/>
  <c r="X64" i="24"/>
  <c r="X63" i="24"/>
  <c r="AM63" i="24" s="1"/>
  <c r="AL63" i="24" s="1"/>
  <c r="X62" i="24"/>
  <c r="X61" i="24"/>
  <c r="X60" i="24"/>
  <c r="X59" i="24"/>
  <c r="AM60" i="24" s="1"/>
  <c r="AL60" i="24" s="1"/>
  <c r="N59" i="24"/>
  <c r="X58" i="24"/>
  <c r="X57" i="24"/>
  <c r="X56" i="24"/>
  <c r="X55" i="24"/>
  <c r="X54" i="24"/>
  <c r="X53" i="24"/>
  <c r="N53" i="24"/>
  <c r="O53" i="24" s="1"/>
  <c r="X52" i="24"/>
  <c r="X51" i="24"/>
  <c r="X50" i="24"/>
  <c r="X49" i="24"/>
  <c r="X48" i="24"/>
  <c r="X47" i="24"/>
  <c r="AI47" i="24" s="1"/>
  <c r="N47" i="24"/>
  <c r="X46" i="24"/>
  <c r="X45" i="24"/>
  <c r="X44" i="24"/>
  <c r="X43" i="24"/>
  <c r="X42" i="24"/>
  <c r="X41" i="24"/>
  <c r="N41" i="24"/>
  <c r="O41" i="24" s="1"/>
  <c r="X40" i="24"/>
  <c r="X39" i="24"/>
  <c r="AI39" i="24" s="1"/>
  <c r="AK39" i="24" s="1"/>
  <c r="X38" i="24"/>
  <c r="X37" i="24"/>
  <c r="X36" i="24"/>
  <c r="X35" i="24"/>
  <c r="AM35" i="24" s="1"/>
  <c r="AL35" i="24" s="1"/>
  <c r="N35" i="24"/>
  <c r="X34" i="24"/>
  <c r="X33" i="24"/>
  <c r="X32" i="24"/>
  <c r="AM33" i="24" s="1"/>
  <c r="AL33" i="24" s="1"/>
  <c r="X31" i="24"/>
  <c r="X30" i="24"/>
  <c r="X29" i="24"/>
  <c r="N29" i="24"/>
  <c r="X28" i="24"/>
  <c r="X27" i="24"/>
  <c r="X26" i="24"/>
  <c r="X25" i="24"/>
  <c r="AM26" i="24" s="1"/>
  <c r="AL26" i="24" s="1"/>
  <c r="X24" i="24"/>
  <c r="X23" i="24"/>
  <c r="AM23" i="24" s="1"/>
  <c r="AL23" i="24" s="1"/>
  <c r="N23" i="24"/>
  <c r="O23" i="24" s="1"/>
  <c r="X22" i="24"/>
  <c r="AI22" i="24" s="1"/>
  <c r="AK22" i="24" s="1"/>
  <c r="X21" i="24"/>
  <c r="X20" i="24"/>
  <c r="X19" i="24"/>
  <c r="X18" i="24"/>
  <c r="X17" i="24"/>
  <c r="N17" i="24"/>
  <c r="O17" i="24" s="1"/>
  <c r="X16" i="24"/>
  <c r="X15" i="24"/>
  <c r="AM15" i="24" s="1"/>
  <c r="AL15" i="24" s="1"/>
  <c r="X14" i="24"/>
  <c r="X13" i="24"/>
  <c r="X12" i="24"/>
  <c r="X11" i="24"/>
  <c r="AM12" i="24" s="1"/>
  <c r="AL12" i="24" s="1"/>
  <c r="N11" i="24"/>
  <c r="O11" i="24" s="1"/>
  <c r="X10" i="24"/>
  <c r="X9" i="24"/>
  <c r="X8" i="24"/>
  <c r="X7" i="24"/>
  <c r="X6" i="24"/>
  <c r="X5" i="24"/>
  <c r="AM5" i="24" s="1"/>
  <c r="AL5" i="24" s="1"/>
  <c r="N5" i="24"/>
  <c r="O5" i="24" s="1"/>
  <c r="X64" i="22"/>
  <c r="Y64" i="22" s="1"/>
  <c r="AA64" i="22" s="1"/>
  <c r="AB64" i="22" s="1"/>
  <c r="X63" i="22"/>
  <c r="Y63" i="22" s="1"/>
  <c r="AA63" i="22" s="1"/>
  <c r="AB63" i="22" s="1"/>
  <c r="X62" i="22"/>
  <c r="Y62" i="22" s="1"/>
  <c r="AA62" i="22" s="1"/>
  <c r="AB62" i="22" s="1"/>
  <c r="X61" i="22"/>
  <c r="Y61" i="22" s="1"/>
  <c r="AA61" i="22" s="1"/>
  <c r="AB61" i="22" s="1"/>
  <c r="X60" i="22"/>
  <c r="Y60" i="22" s="1"/>
  <c r="AA60" i="22" s="1"/>
  <c r="AB60" i="22" s="1"/>
  <c r="AL59" i="22"/>
  <c r="AM59" i="22" s="1"/>
  <c r="X59" i="22"/>
  <c r="L59" i="22"/>
  <c r="M59" i="22" s="1"/>
  <c r="X58" i="22"/>
  <c r="Y58" i="22" s="1"/>
  <c r="AA58" i="22" s="1"/>
  <c r="AB58" i="22" s="1"/>
  <c r="X57" i="22"/>
  <c r="Y57" i="22" s="1"/>
  <c r="AA57" i="22" s="1"/>
  <c r="AB57" i="22" s="1"/>
  <c r="X56" i="22"/>
  <c r="Y56" i="22" s="1"/>
  <c r="AA56" i="22" s="1"/>
  <c r="AB56" i="22" s="1"/>
  <c r="X55" i="22"/>
  <c r="Y55" i="22" s="1"/>
  <c r="AA55" i="22" s="1"/>
  <c r="AB55" i="22" s="1"/>
  <c r="X54" i="22"/>
  <c r="Y54" i="22" s="1"/>
  <c r="AA54" i="22" s="1"/>
  <c r="AB54" i="22" s="1"/>
  <c r="AL53" i="22"/>
  <c r="AM53" i="22" s="1"/>
  <c r="X53" i="22"/>
  <c r="L53" i="22"/>
  <c r="M53" i="22" s="1"/>
  <c r="X52" i="22"/>
  <c r="Y52" i="22" s="1"/>
  <c r="AA52" i="22" s="1"/>
  <c r="AB52" i="22" s="1"/>
  <c r="X51" i="22"/>
  <c r="Y51" i="22" s="1"/>
  <c r="AA51" i="22" s="1"/>
  <c r="AB51" i="22" s="1"/>
  <c r="X50" i="22"/>
  <c r="Y50" i="22" s="1"/>
  <c r="AA50" i="22" s="1"/>
  <c r="AB50" i="22" s="1"/>
  <c r="X49" i="22"/>
  <c r="Y49" i="22" s="1"/>
  <c r="AA49" i="22" s="1"/>
  <c r="AB49" i="22" s="1"/>
  <c r="X48" i="22"/>
  <c r="AL47" i="22"/>
  <c r="AM47" i="22" s="1"/>
  <c r="X47" i="22"/>
  <c r="Y47" i="22" s="1"/>
  <c r="AA47" i="22" s="1"/>
  <c r="AB47" i="22" s="1"/>
  <c r="L47" i="22"/>
  <c r="M47" i="22" s="1"/>
  <c r="X46" i="22"/>
  <c r="Y46" i="22" s="1"/>
  <c r="AA46" i="22" s="1"/>
  <c r="AB46" i="22" s="1"/>
  <c r="X45" i="22"/>
  <c r="Y45" i="22" s="1"/>
  <c r="AA45" i="22" s="1"/>
  <c r="AB45" i="22" s="1"/>
  <c r="X44" i="22"/>
  <c r="Y44" i="22" s="1"/>
  <c r="AA44" i="22" s="1"/>
  <c r="AB44" i="22" s="1"/>
  <c r="X43" i="22"/>
  <c r="Y43" i="22" s="1"/>
  <c r="AA43" i="22" s="1"/>
  <c r="AB43" i="22" s="1"/>
  <c r="X42" i="22"/>
  <c r="Y42" i="22" s="1"/>
  <c r="AA42" i="22" s="1"/>
  <c r="AB42" i="22" s="1"/>
  <c r="AL41" i="22"/>
  <c r="AM41" i="22" s="1"/>
  <c r="X41" i="22"/>
  <c r="L41" i="22"/>
  <c r="M41" i="22" s="1"/>
  <c r="X40" i="22"/>
  <c r="Y40" i="22" s="1"/>
  <c r="AA40" i="22" s="1"/>
  <c r="AB40" i="22" s="1"/>
  <c r="X39" i="22"/>
  <c r="Y39" i="22" s="1"/>
  <c r="AA39" i="22" s="1"/>
  <c r="AB39" i="22" s="1"/>
  <c r="X38" i="22"/>
  <c r="Y38" i="22" s="1"/>
  <c r="AA38" i="22" s="1"/>
  <c r="AB38" i="22" s="1"/>
  <c r="X37" i="22"/>
  <c r="Y37" i="22" s="1"/>
  <c r="AA37" i="22" s="1"/>
  <c r="AB37" i="22" s="1"/>
  <c r="X36" i="22"/>
  <c r="Y36" i="22" s="1"/>
  <c r="AA36" i="22" s="1"/>
  <c r="AB36" i="22" s="1"/>
  <c r="AL35" i="22"/>
  <c r="AM35" i="22" s="1"/>
  <c r="X35" i="22"/>
  <c r="L35" i="22"/>
  <c r="M35" i="22" s="1"/>
  <c r="X34" i="22"/>
  <c r="Y34" i="22" s="1"/>
  <c r="AA34" i="22" s="1"/>
  <c r="AB34" i="22" s="1"/>
  <c r="X33" i="22"/>
  <c r="Y33" i="22" s="1"/>
  <c r="AA33" i="22" s="1"/>
  <c r="AB33" i="22" s="1"/>
  <c r="X32" i="22"/>
  <c r="Y32" i="22" s="1"/>
  <c r="AA32" i="22" s="1"/>
  <c r="AB32" i="22" s="1"/>
  <c r="X31" i="22"/>
  <c r="Y31" i="22" s="1"/>
  <c r="AA31" i="22" s="1"/>
  <c r="AB31" i="22" s="1"/>
  <c r="X30" i="22"/>
  <c r="Y30" i="22" s="1"/>
  <c r="AA30" i="22" s="1"/>
  <c r="AB30" i="22" s="1"/>
  <c r="AL29" i="22"/>
  <c r="AM29" i="22" s="1"/>
  <c r="X29" i="22"/>
  <c r="L29" i="22"/>
  <c r="M29" i="22" s="1"/>
  <c r="X28" i="22"/>
  <c r="Y28" i="22" s="1"/>
  <c r="AA28" i="22" s="1"/>
  <c r="AB28" i="22" s="1"/>
  <c r="X27" i="22"/>
  <c r="Y27" i="22" s="1"/>
  <c r="AA27" i="22" s="1"/>
  <c r="AB27" i="22" s="1"/>
  <c r="X26" i="22"/>
  <c r="Y26" i="22" s="1"/>
  <c r="AA26" i="22" s="1"/>
  <c r="AB26" i="22" s="1"/>
  <c r="X25" i="22"/>
  <c r="Y25" i="22" s="1"/>
  <c r="AA25" i="22" s="1"/>
  <c r="AB25" i="22" s="1"/>
  <c r="X24" i="22"/>
  <c r="Y24" i="22" s="1"/>
  <c r="AA24" i="22" s="1"/>
  <c r="AB24" i="22" s="1"/>
  <c r="AL23" i="22"/>
  <c r="AM23" i="22" s="1"/>
  <c r="X23" i="22"/>
  <c r="L23" i="22"/>
  <c r="M23" i="22" s="1"/>
  <c r="X22" i="22"/>
  <c r="Y22" i="22" s="1"/>
  <c r="AA22" i="22" s="1"/>
  <c r="AB22" i="22" s="1"/>
  <c r="X21" i="22"/>
  <c r="Y21" i="22" s="1"/>
  <c r="AA21" i="22" s="1"/>
  <c r="AB21" i="22" s="1"/>
  <c r="X20" i="22"/>
  <c r="Y20" i="22" s="1"/>
  <c r="AA20" i="22" s="1"/>
  <c r="AB20" i="22" s="1"/>
  <c r="X19" i="22"/>
  <c r="Y19" i="22" s="1"/>
  <c r="AA19" i="22" s="1"/>
  <c r="AB19" i="22" s="1"/>
  <c r="X18" i="22"/>
  <c r="Y18" i="22" s="1"/>
  <c r="AA18" i="22" s="1"/>
  <c r="AB18" i="22" s="1"/>
  <c r="AL17" i="22"/>
  <c r="AM17" i="22" s="1"/>
  <c r="X17" i="22"/>
  <c r="L17" i="22"/>
  <c r="M17" i="22" s="1"/>
  <c r="X16" i="22"/>
  <c r="Y16" i="22" s="1"/>
  <c r="AA16" i="22" s="1"/>
  <c r="AB16" i="22" s="1"/>
  <c r="X15" i="22"/>
  <c r="Y15" i="22" s="1"/>
  <c r="AA15" i="22" s="1"/>
  <c r="AB15" i="22" s="1"/>
  <c r="X14" i="22"/>
  <c r="Y14" i="22" s="1"/>
  <c r="AA14" i="22" s="1"/>
  <c r="AB14" i="22" s="1"/>
  <c r="X13" i="22"/>
  <c r="Y13" i="22" s="1"/>
  <c r="AA13" i="22" s="1"/>
  <c r="AB13" i="22" s="1"/>
  <c r="X12" i="22"/>
  <c r="Y12" i="22" s="1"/>
  <c r="AA12" i="22" s="1"/>
  <c r="AB12" i="22" s="1"/>
  <c r="AL11" i="22"/>
  <c r="AM11" i="22" s="1"/>
  <c r="X11" i="22"/>
  <c r="L11" i="22"/>
  <c r="M11" i="22" s="1"/>
  <c r="X10" i="22"/>
  <c r="Y10" i="22" s="1"/>
  <c r="AA10" i="22" s="1"/>
  <c r="AB10" i="22" s="1"/>
  <c r="X9" i="22"/>
  <c r="Y9" i="22" s="1"/>
  <c r="AA9" i="22" s="1"/>
  <c r="AB9" i="22" s="1"/>
  <c r="X8" i="22"/>
  <c r="Y8" i="22" s="1"/>
  <c r="AA8" i="22" s="1"/>
  <c r="AB8" i="22" s="1"/>
  <c r="X7" i="22"/>
  <c r="Y7" i="22" s="1"/>
  <c r="AA7" i="22" s="1"/>
  <c r="AB7" i="22" s="1"/>
  <c r="X6" i="22"/>
  <c r="Y6" i="22" s="1"/>
  <c r="AA6" i="22" s="1"/>
  <c r="AB6" i="22" s="1"/>
  <c r="AL5" i="22"/>
  <c r="AM5" i="22" s="1"/>
  <c r="X5" i="22"/>
  <c r="Y5" i="22" s="1"/>
  <c r="AA5" i="22" s="1"/>
  <c r="AB5" i="22" s="1"/>
  <c r="M5" i="22"/>
  <c r="AB64" i="1"/>
  <c r="U64" i="1"/>
  <c r="AB63" i="1"/>
  <c r="U63" i="1"/>
  <c r="AB62" i="1"/>
  <c r="U62" i="1"/>
  <c r="AB61" i="1"/>
  <c r="U61" i="1"/>
  <c r="AB60" i="1"/>
  <c r="U60" i="1"/>
  <c r="AB59" i="1"/>
  <c r="U59" i="1"/>
  <c r="K59" i="1"/>
  <c r="L59" i="1" s="1"/>
  <c r="AB58" i="1"/>
  <c r="U58" i="1"/>
  <c r="AB57" i="1"/>
  <c r="U57" i="1"/>
  <c r="AB56" i="1"/>
  <c r="U56" i="1"/>
  <c r="AB55" i="1"/>
  <c r="U55" i="1"/>
  <c r="AB54" i="1"/>
  <c r="U54" i="1"/>
  <c r="AB53" i="1"/>
  <c r="U53" i="1"/>
  <c r="K53" i="1"/>
  <c r="AB52" i="1"/>
  <c r="U52" i="1"/>
  <c r="AB51" i="1"/>
  <c r="U51" i="1"/>
  <c r="AB50" i="1"/>
  <c r="U50" i="1"/>
  <c r="AB49" i="1"/>
  <c r="U49" i="1"/>
  <c r="AB48" i="1"/>
  <c r="U48" i="1"/>
  <c r="AB47" i="1"/>
  <c r="U47" i="1"/>
  <c r="AF47" i="1" s="1"/>
  <c r="K47" i="1"/>
  <c r="AB46" i="1"/>
  <c r="U46" i="1"/>
  <c r="AB45" i="1"/>
  <c r="U45" i="1"/>
  <c r="AB44" i="1"/>
  <c r="U44" i="1"/>
  <c r="AB43" i="1"/>
  <c r="U43" i="1"/>
  <c r="AB42" i="1"/>
  <c r="U42" i="1"/>
  <c r="AB41" i="1"/>
  <c r="U41" i="1"/>
  <c r="K41" i="1"/>
  <c r="AB40" i="1"/>
  <c r="U40" i="1"/>
  <c r="AB39" i="1"/>
  <c r="U39" i="1"/>
  <c r="AB38" i="1"/>
  <c r="U38" i="1"/>
  <c r="AB37" i="1"/>
  <c r="U37" i="1"/>
  <c r="AB36" i="1"/>
  <c r="U36" i="1"/>
  <c r="AB35" i="1"/>
  <c r="U35" i="1"/>
  <c r="K35" i="1"/>
  <c r="AB34" i="1"/>
  <c r="U34" i="1"/>
  <c r="AB33" i="1"/>
  <c r="U33" i="1"/>
  <c r="AB32" i="1"/>
  <c r="U32" i="1"/>
  <c r="AB31" i="1"/>
  <c r="U31" i="1"/>
  <c r="AB30" i="1"/>
  <c r="U30" i="1"/>
  <c r="AB29" i="1"/>
  <c r="U29" i="1"/>
  <c r="K29" i="1"/>
  <c r="AB28" i="1"/>
  <c r="U28" i="1"/>
  <c r="AB27" i="1"/>
  <c r="U27" i="1"/>
  <c r="AB26" i="1"/>
  <c r="U26" i="1"/>
  <c r="AB25" i="1"/>
  <c r="U25" i="1"/>
  <c r="AB24" i="1"/>
  <c r="U24" i="1"/>
  <c r="AB23" i="1"/>
  <c r="U23" i="1"/>
  <c r="AJ23" i="1" s="1"/>
  <c r="AI23" i="1" s="1"/>
  <c r="K23" i="1"/>
  <c r="L23" i="1" s="1"/>
  <c r="AB22" i="1"/>
  <c r="U22" i="1"/>
  <c r="AB21" i="1"/>
  <c r="U21" i="1"/>
  <c r="AB20" i="1"/>
  <c r="U20" i="1"/>
  <c r="AB19" i="1"/>
  <c r="U19" i="1"/>
  <c r="AB18" i="1"/>
  <c r="U18" i="1"/>
  <c r="AB17" i="1"/>
  <c r="U17" i="1"/>
  <c r="K17" i="1"/>
  <c r="L17" i="1" s="1"/>
  <c r="AB16" i="1"/>
  <c r="U16" i="1"/>
  <c r="AB15" i="1"/>
  <c r="U15" i="1"/>
  <c r="AB14" i="1"/>
  <c r="U14" i="1"/>
  <c r="AB13" i="1"/>
  <c r="U13" i="1"/>
  <c r="AB12" i="1"/>
  <c r="U12" i="1"/>
  <c r="AB11" i="1"/>
  <c r="U11" i="1"/>
  <c r="K11" i="1"/>
  <c r="L11" i="1" s="1"/>
  <c r="AB10" i="1"/>
  <c r="U10" i="1"/>
  <c r="AB9" i="1"/>
  <c r="U9" i="1"/>
  <c r="AB8" i="1"/>
  <c r="U8" i="1"/>
  <c r="AB7" i="1"/>
  <c r="U7" i="1"/>
  <c r="AB6" i="1"/>
  <c r="U6" i="1"/>
  <c r="AB5" i="1"/>
  <c r="K5" i="1"/>
  <c r="L5" i="1" s="1"/>
  <c r="AM44" i="24" l="1"/>
  <c r="AL44" i="24" s="1"/>
  <c r="AI14" i="24"/>
  <c r="AM21" i="24"/>
  <c r="AL21" i="24" s="1"/>
  <c r="AM38" i="24"/>
  <c r="AL38" i="24" s="1"/>
  <c r="AM62" i="24"/>
  <c r="AL62" i="24" s="1"/>
  <c r="AM42" i="24"/>
  <c r="AL42" i="24" s="1"/>
  <c r="AM46" i="24"/>
  <c r="AL46" i="24" s="1"/>
  <c r="AJ26" i="1"/>
  <c r="AI26" i="1" s="1"/>
  <c r="AJ28" i="1"/>
  <c r="AI28" i="1" s="1"/>
  <c r="AJ37" i="1"/>
  <c r="AI37" i="1" s="1"/>
  <c r="AJ61" i="1"/>
  <c r="AI61" i="1" s="1"/>
  <c r="AF63" i="1"/>
  <c r="AJ8" i="1"/>
  <c r="AI8" i="1" s="1"/>
  <c r="AJ10" i="1"/>
  <c r="AI10" i="1" s="1"/>
  <c r="AJ21" i="1"/>
  <c r="AI21" i="1" s="1"/>
  <c r="AJ32" i="1"/>
  <c r="AI32" i="1" s="1"/>
  <c r="AF34" i="1"/>
  <c r="AJ43" i="1"/>
  <c r="AI43" i="1" s="1"/>
  <c r="AJ45" i="1"/>
  <c r="AI45" i="1" s="1"/>
  <c r="AJ54" i="1"/>
  <c r="AI54" i="1" s="1"/>
  <c r="AJ56" i="1"/>
  <c r="AI56" i="1" s="1"/>
  <c r="AJ58" i="1"/>
  <c r="AI58" i="1" s="1"/>
  <c r="AJ6" i="1"/>
  <c r="AI6" i="1" s="1"/>
  <c r="AF13" i="1"/>
  <c r="AH13" i="1" s="1"/>
  <c r="AJ15" i="1"/>
  <c r="AI15" i="1" s="1"/>
  <c r="AF17" i="1"/>
  <c r="AH17" i="1" s="1"/>
  <c r="AJ25" i="1"/>
  <c r="AI25" i="1" s="1"/>
  <c r="AJ38" i="1"/>
  <c r="AI38" i="1" s="1"/>
  <c r="AJ49" i="1"/>
  <c r="AI49" i="1" s="1"/>
  <c r="AM9" i="24"/>
  <c r="AL9" i="24" s="1"/>
  <c r="AJ16" i="1"/>
  <c r="AI16" i="1" s="1"/>
  <c r="AJ27" i="1"/>
  <c r="AI27" i="1" s="1"/>
  <c r="AJ36" i="1"/>
  <c r="AI36" i="1" s="1"/>
  <c r="AJ40" i="1"/>
  <c r="AI40" i="1" s="1"/>
  <c r="AF51" i="1"/>
  <c r="AG51" i="1" s="1"/>
  <c r="AJ60" i="1"/>
  <c r="AI60" i="1" s="1"/>
  <c r="AJ62" i="1"/>
  <c r="AI62" i="1" s="1"/>
  <c r="AJ20" i="1"/>
  <c r="AI20" i="1" s="1"/>
  <c r="AF31" i="1"/>
  <c r="AG31" i="1" s="1"/>
  <c r="AJ42" i="1"/>
  <c r="AI42" i="1" s="1"/>
  <c r="AJ44" i="1"/>
  <c r="AI44" i="1" s="1"/>
  <c r="AJ46" i="1"/>
  <c r="AI46" i="1" s="1"/>
  <c r="AF5" i="1"/>
  <c r="AG5" i="1" s="1"/>
  <c r="AM18" i="24"/>
  <c r="AL18" i="24" s="1"/>
  <c r="AI49" i="24"/>
  <c r="AK49" i="24" s="1"/>
  <c r="AI51" i="24"/>
  <c r="AJ51" i="24" s="1"/>
  <c r="AM52" i="24"/>
  <c r="AL52" i="24" s="1"/>
  <c r="AI5" i="24"/>
  <c r="AM17" i="24"/>
  <c r="AL17" i="24" s="1"/>
  <c r="AI18" i="24"/>
  <c r="AK18" i="24" s="1"/>
  <c r="AM8" i="24"/>
  <c r="AL8" i="24" s="1"/>
  <c r="AM10" i="24"/>
  <c r="AL10" i="24" s="1"/>
  <c r="AI15" i="24"/>
  <c r="AK15" i="24" s="1"/>
  <c r="AM22" i="24"/>
  <c r="AL22" i="24" s="1"/>
  <c r="AM25" i="24"/>
  <c r="AL25" i="24" s="1"/>
  <c r="AM27" i="24"/>
  <c r="AL27" i="24" s="1"/>
  <c r="AI28" i="24"/>
  <c r="AK28" i="24" s="1"/>
  <c r="AI30" i="24"/>
  <c r="AM32" i="24"/>
  <c r="AL32" i="24" s="1"/>
  <c r="AM39" i="24"/>
  <c r="AL39" i="24" s="1"/>
  <c r="AM43" i="24"/>
  <c r="AL43" i="24" s="1"/>
  <c r="AM50" i="24"/>
  <c r="AL50" i="24" s="1"/>
  <c r="AM54" i="24"/>
  <c r="AL54" i="24" s="1"/>
  <c r="AI56" i="24"/>
  <c r="AK56" i="24" s="1"/>
  <c r="AM58" i="24"/>
  <c r="AL58" i="24" s="1"/>
  <c r="AI63" i="24"/>
  <c r="AI7" i="24"/>
  <c r="AJ7" i="24" s="1"/>
  <c r="AI8" i="24"/>
  <c r="AK8" i="24" s="1"/>
  <c r="AI11" i="24"/>
  <c r="AK11" i="24" s="1"/>
  <c r="AI24" i="24"/>
  <c r="AK24" i="24" s="1"/>
  <c r="AI25" i="24"/>
  <c r="AK25" i="24" s="1"/>
  <c r="AM31" i="24"/>
  <c r="AL31" i="24" s="1"/>
  <c r="AI32" i="24"/>
  <c r="AK32" i="24" s="1"/>
  <c r="AI35" i="24"/>
  <c r="AK35" i="24" s="1"/>
  <c r="AI41" i="24"/>
  <c r="AK41" i="24" s="1"/>
  <c r="AM41" i="24"/>
  <c r="AL41" i="24" s="1"/>
  <c r="AI42" i="24"/>
  <c r="AK42" i="24" s="1"/>
  <c r="AI45" i="24"/>
  <c r="AK45" i="24" s="1"/>
  <c r="AI46" i="24"/>
  <c r="AK46" i="24" s="1"/>
  <c r="AM48" i="24"/>
  <c r="AL48" i="24" s="1"/>
  <c r="AM49" i="24"/>
  <c r="AL49" i="24" s="1"/>
  <c r="AM56" i="24"/>
  <c r="AL56" i="24" s="1"/>
  <c r="AM7" i="24"/>
  <c r="AL7" i="24" s="1"/>
  <c r="AN7" i="24" s="1"/>
  <c r="AM11" i="24"/>
  <c r="AL11" i="24" s="1"/>
  <c r="AI13" i="24"/>
  <c r="AK13" i="24" s="1"/>
  <c r="AM14" i="24"/>
  <c r="AL14" i="24" s="1"/>
  <c r="AM16" i="24"/>
  <c r="AL16" i="24" s="1"/>
  <c r="AI17" i="24"/>
  <c r="AM20" i="24"/>
  <c r="AL20" i="24" s="1"/>
  <c r="AM28" i="24"/>
  <c r="AL28" i="24" s="1"/>
  <c r="AI31" i="24"/>
  <c r="AK31" i="24" s="1"/>
  <c r="AI34" i="24"/>
  <c r="AK34" i="24" s="1"/>
  <c r="AM37" i="24"/>
  <c r="AL37" i="24" s="1"/>
  <c r="AI40" i="24"/>
  <c r="AJ40" i="24" s="1"/>
  <c r="AM45" i="24"/>
  <c r="AL45" i="24" s="1"/>
  <c r="AI52" i="24"/>
  <c r="AK52" i="24" s="1"/>
  <c r="AM55" i="24"/>
  <c r="AL55" i="24" s="1"/>
  <c r="AI59" i="24"/>
  <c r="AK59" i="24" s="1"/>
  <c r="AM59" i="24"/>
  <c r="AL59" i="24" s="1"/>
  <c r="AM61" i="24"/>
  <c r="AL61" i="24" s="1"/>
  <c r="AI62" i="24"/>
  <c r="AK62" i="24" s="1"/>
  <c r="AM64" i="24"/>
  <c r="AL64" i="24" s="1"/>
  <c r="AD11" i="22"/>
  <c r="AE11" i="22" s="1"/>
  <c r="AH11" i="22" s="1"/>
  <c r="Y11" i="22"/>
  <c r="AA11" i="22" s="1"/>
  <c r="AB11" i="22" s="1"/>
  <c r="L35" i="1"/>
  <c r="AJ52" i="1"/>
  <c r="AI52" i="1" s="1"/>
  <c r="AJ14" i="1"/>
  <c r="AI14" i="1" s="1"/>
  <c r="AJ19" i="1"/>
  <c r="AI19" i="1" s="1"/>
  <c r="AF23" i="1"/>
  <c r="AG23" i="1" s="1"/>
  <c r="AK23" i="1" s="1"/>
  <c r="AF24" i="1"/>
  <c r="AH24" i="1" s="1"/>
  <c r="AF25" i="1"/>
  <c r="AH25" i="1" s="1"/>
  <c r="AF35" i="1"/>
  <c r="AJ35" i="1"/>
  <c r="AI35" i="1" s="1"/>
  <c r="AF36" i="1"/>
  <c r="AF41" i="1"/>
  <c r="AH41" i="1" s="1"/>
  <c r="AJ41" i="1"/>
  <c r="AI41" i="1" s="1"/>
  <c r="AF42" i="1"/>
  <c r="AH42" i="1" s="1"/>
  <c r="AJ57" i="1"/>
  <c r="AI57" i="1" s="1"/>
  <c r="AF7" i="1"/>
  <c r="AH7" i="1" s="1"/>
  <c r="AJ9" i="1"/>
  <c r="AI9" i="1" s="1"/>
  <c r="AF10" i="1"/>
  <c r="AG10" i="1" s="1"/>
  <c r="AF14" i="1"/>
  <c r="AH14" i="1" s="1"/>
  <c r="AF16" i="1"/>
  <c r="AH16" i="1" s="1"/>
  <c r="AJ22" i="1"/>
  <c r="AI22" i="1" s="1"/>
  <c r="AF27" i="1"/>
  <c r="AG27" i="1" s="1"/>
  <c r="AF28" i="1"/>
  <c r="AH28" i="1" s="1"/>
  <c r="AF30" i="1"/>
  <c r="AG30" i="1" s="1"/>
  <c r="AJ31" i="1"/>
  <c r="AI31" i="1" s="1"/>
  <c r="AJ33" i="1"/>
  <c r="AI33" i="1" s="1"/>
  <c r="AJ39" i="1"/>
  <c r="AI39" i="1" s="1"/>
  <c r="AF40" i="1"/>
  <c r="AF44" i="1"/>
  <c r="AH44" i="1" s="1"/>
  <c r="AF45" i="1"/>
  <c r="AH45" i="1" s="1"/>
  <c r="AF46" i="1"/>
  <c r="AH46" i="1" s="1"/>
  <c r="AJ47" i="1"/>
  <c r="AI47" i="1" s="1"/>
  <c r="AJ48" i="1"/>
  <c r="AI48" i="1" s="1"/>
  <c r="AJ50" i="1"/>
  <c r="AI50" i="1" s="1"/>
  <c r="AF52" i="1"/>
  <c r="AG52" i="1" s="1"/>
  <c r="AK52" i="1" s="1"/>
  <c r="AF53" i="1"/>
  <c r="AJ53" i="1"/>
  <c r="AI53" i="1" s="1"/>
  <c r="AJ55" i="1"/>
  <c r="AI55" i="1" s="1"/>
  <c r="AF54" i="1"/>
  <c r="AF57" i="1"/>
  <c r="AH57" i="1" s="1"/>
  <c r="AF59" i="1"/>
  <c r="AH59" i="1" s="1"/>
  <c r="AJ59" i="1"/>
  <c r="AI59" i="1" s="1"/>
  <c r="AF60" i="1"/>
  <c r="AH60" i="1" s="1"/>
  <c r="AF61" i="1"/>
  <c r="AH61" i="1" s="1"/>
  <c r="AF62" i="1"/>
  <c r="AH62" i="1" s="1"/>
  <c r="AJ64" i="1"/>
  <c r="AI64" i="1" s="1"/>
  <c r="AK63" i="24"/>
  <c r="AJ63" i="24"/>
  <c r="AN63" i="24" s="1"/>
  <c r="AJ30" i="24"/>
  <c r="AK30" i="24"/>
  <c r="AK14" i="24"/>
  <c r="AJ14" i="24"/>
  <c r="AK51" i="24"/>
  <c r="AJ47" i="24"/>
  <c r="AK47" i="24"/>
  <c r="AK40" i="24"/>
  <c r="AJ24" i="24"/>
  <c r="AJ45" i="24"/>
  <c r="AK7" i="24"/>
  <c r="AI12" i="24"/>
  <c r="AI16" i="24"/>
  <c r="AJ18" i="24"/>
  <c r="AM19" i="24"/>
  <c r="AL19" i="24" s="1"/>
  <c r="AJ22" i="24"/>
  <c r="AN22" i="24" s="1"/>
  <c r="AI29" i="24"/>
  <c r="AI33" i="24"/>
  <c r="AJ35" i="24"/>
  <c r="AN35" i="24" s="1"/>
  <c r="AM36" i="24"/>
  <c r="AL36" i="24" s="1"/>
  <c r="AJ39" i="24"/>
  <c r="AM40" i="24"/>
  <c r="AL40" i="24" s="1"/>
  <c r="AI50" i="24"/>
  <c r="AM53" i="24"/>
  <c r="AL53" i="24" s="1"/>
  <c r="AM57" i="24"/>
  <c r="AL57" i="24" s="1"/>
  <c r="O59" i="24"/>
  <c r="AI6" i="24"/>
  <c r="AI10" i="24"/>
  <c r="AM13" i="24"/>
  <c r="AL13" i="24" s="1"/>
  <c r="AI23" i="24"/>
  <c r="AI27" i="24"/>
  <c r="AM30" i="24"/>
  <c r="AL30" i="24" s="1"/>
  <c r="AM34" i="24"/>
  <c r="AL34" i="24" s="1"/>
  <c r="AI44" i="24"/>
  <c r="AM47" i="24"/>
  <c r="AL47" i="24" s="1"/>
  <c r="AM51" i="24"/>
  <c r="AL51" i="24" s="1"/>
  <c r="AI61" i="24"/>
  <c r="AI21" i="24"/>
  <c r="AM24" i="24"/>
  <c r="AL24" i="24" s="1"/>
  <c r="AI38" i="24"/>
  <c r="O47" i="24"/>
  <c r="AI55" i="24"/>
  <c r="AI9" i="24"/>
  <c r="AI26" i="24"/>
  <c r="AM29" i="24"/>
  <c r="AL29" i="24" s="1"/>
  <c r="O35" i="24"/>
  <c r="AI43" i="24"/>
  <c r="AI60" i="24"/>
  <c r="AI64" i="24"/>
  <c r="AM6" i="24"/>
  <c r="AL6" i="24" s="1"/>
  <c r="AI20" i="24"/>
  <c r="O29" i="24"/>
  <c r="AI37" i="24"/>
  <c r="AI54" i="24"/>
  <c r="AI58" i="24"/>
  <c r="AI48" i="24"/>
  <c r="AI19" i="24"/>
  <c r="AI36" i="24"/>
  <c r="AJ46" i="24"/>
  <c r="AN46" i="24" s="1"/>
  <c r="AI53" i="24"/>
  <c r="AI57" i="24"/>
  <c r="AJ59" i="24"/>
  <c r="AN59" i="24" s="1"/>
  <c r="Y29" i="22"/>
  <c r="AA29" i="22" s="1"/>
  <c r="AB29" i="22" s="1"/>
  <c r="AD29" i="22"/>
  <c r="AE29" i="22" s="1"/>
  <c r="AD35" i="22"/>
  <c r="AE35" i="22" s="1"/>
  <c r="Y35" i="22"/>
  <c r="AA35" i="22" s="1"/>
  <c r="AB35" i="22" s="1"/>
  <c r="AD59" i="22"/>
  <c r="AE59" i="22" s="1"/>
  <c r="Y59" i="22"/>
  <c r="AA59" i="22" s="1"/>
  <c r="AB59" i="22" s="1"/>
  <c r="AD41" i="22"/>
  <c r="AE41" i="22" s="1"/>
  <c r="Y41" i="22"/>
  <c r="AA41" i="22" s="1"/>
  <c r="AB41" i="22" s="1"/>
  <c r="AD5" i="22"/>
  <c r="AE5" i="22" s="1"/>
  <c r="AD53" i="22"/>
  <c r="AE53" i="22" s="1"/>
  <c r="Y53" i="22"/>
  <c r="AA53" i="22" s="1"/>
  <c r="AB53" i="22" s="1"/>
  <c r="Y23" i="22"/>
  <c r="AA23" i="22" s="1"/>
  <c r="AB23" i="22" s="1"/>
  <c r="AD23" i="22"/>
  <c r="AE23" i="22" s="1"/>
  <c r="AI11" i="22"/>
  <c r="Y48" i="22"/>
  <c r="AA48" i="22" s="1"/>
  <c r="AB48" i="22" s="1"/>
  <c r="AD47" i="22"/>
  <c r="AE47" i="22" s="1"/>
  <c r="Y17" i="22"/>
  <c r="AA17" i="22" s="1"/>
  <c r="AB17" i="22" s="1"/>
  <c r="AD17" i="22"/>
  <c r="AE17" i="22" s="1"/>
  <c r="AH63" i="1"/>
  <c r="AG63" i="1"/>
  <c r="AG47" i="1"/>
  <c r="AH47" i="1"/>
  <c r="AG34" i="1"/>
  <c r="AH34" i="1"/>
  <c r="AG13" i="1"/>
  <c r="AF18" i="1"/>
  <c r="AF22" i="1"/>
  <c r="AF39" i="1"/>
  <c r="AF56" i="1"/>
  <c r="AJ63" i="1"/>
  <c r="AI63" i="1" s="1"/>
  <c r="AJ34" i="1"/>
  <c r="AI34" i="1" s="1"/>
  <c r="AJ51" i="1"/>
  <c r="AI51" i="1" s="1"/>
  <c r="L53" i="1"/>
  <c r="AF33" i="1"/>
  <c r="AJ24" i="1"/>
  <c r="AI24" i="1" s="1"/>
  <c r="AF38" i="1"/>
  <c r="L47" i="1"/>
  <c r="AF55" i="1"/>
  <c r="AF21" i="1"/>
  <c r="AJ7" i="1"/>
  <c r="AI7" i="1" s="1"/>
  <c r="AF11" i="1"/>
  <c r="AF15" i="1"/>
  <c r="AJ18" i="1"/>
  <c r="AI18" i="1" s="1"/>
  <c r="AF32" i="1"/>
  <c r="L41" i="1"/>
  <c r="AF49" i="1"/>
  <c r="AJ12" i="1"/>
  <c r="AI12" i="1" s="1"/>
  <c r="AF26" i="1"/>
  <c r="AJ29" i="1"/>
  <c r="AI29" i="1" s="1"/>
  <c r="AF43" i="1"/>
  <c r="AF64" i="1"/>
  <c r="AF50" i="1"/>
  <c r="AJ13" i="1"/>
  <c r="AI13" i="1" s="1"/>
  <c r="AF6" i="1"/>
  <c r="AF9" i="1"/>
  <c r="AF20" i="1"/>
  <c r="L29" i="1"/>
  <c r="AF37" i="1"/>
  <c r="AF58" i="1"/>
  <c r="AJ30" i="1"/>
  <c r="AI30" i="1" s="1"/>
  <c r="AF48" i="1"/>
  <c r="AF29" i="1"/>
  <c r="AF8" i="1"/>
  <c r="AF19" i="1"/>
  <c r="AJ25" i="24" l="1"/>
  <c r="AN25" i="24" s="1"/>
  <c r="AJ41" i="24"/>
  <c r="AN41" i="24" s="1"/>
  <c r="AN45" i="24"/>
  <c r="AJ52" i="24"/>
  <c r="AN52" i="24" s="1"/>
  <c r="AN18" i="24"/>
  <c r="AJ62" i="24"/>
  <c r="AN62" i="24" s="1"/>
  <c r="AJ49" i="24"/>
  <c r="AN49" i="24" s="1"/>
  <c r="AJ56" i="24"/>
  <c r="AN56" i="24" s="1"/>
  <c r="AN39" i="24"/>
  <c r="AG57" i="1"/>
  <c r="AK10" i="1"/>
  <c r="AG61" i="1"/>
  <c r="AK61" i="1" s="1"/>
  <c r="AH30" i="1"/>
  <c r="AH31" i="1"/>
  <c r="AK47" i="1"/>
  <c r="AH51" i="1"/>
  <c r="AG16" i="1"/>
  <c r="AK16" i="1" s="1"/>
  <c r="AG17" i="1"/>
  <c r="AG24" i="1"/>
  <c r="AK24" i="1" s="1"/>
  <c r="AH52" i="1"/>
  <c r="AK57" i="1"/>
  <c r="AG14" i="1"/>
  <c r="AK14" i="1" s="1"/>
  <c r="AK27" i="1"/>
  <c r="AG42" i="1"/>
  <c r="AK42" i="1" s="1"/>
  <c r="AH27" i="1"/>
  <c r="AG45" i="1"/>
  <c r="AK45" i="1" s="1"/>
  <c r="AJ8" i="24"/>
  <c r="AN8" i="24" s="1"/>
  <c r="AN14" i="24"/>
  <c r="AH10" i="1"/>
  <c r="AJ15" i="24"/>
  <c r="AN15" i="24" s="1"/>
  <c r="AJ28" i="24"/>
  <c r="AN28" i="24" s="1"/>
  <c r="AJ34" i="24"/>
  <c r="AN34" i="24" s="1"/>
  <c r="AJ13" i="24"/>
  <c r="AN13" i="24" s="1"/>
  <c r="AK31" i="1"/>
  <c r="AJ42" i="24"/>
  <c r="AN42" i="24" s="1"/>
  <c r="AJ32" i="24"/>
  <c r="AN32" i="24" s="1"/>
  <c r="AJ11" i="24"/>
  <c r="AN11" i="24" s="1"/>
  <c r="AH5" i="1"/>
  <c r="AG7" i="1"/>
  <c r="AJ31" i="24"/>
  <c r="AN31" i="24" s="1"/>
  <c r="AJ5" i="24"/>
  <c r="AN5" i="24" s="1"/>
  <c r="AK5" i="24"/>
  <c r="AN40" i="24"/>
  <c r="AN24" i="24"/>
  <c r="AK17" i="24"/>
  <c r="AJ17" i="24"/>
  <c r="AN17" i="24" s="1"/>
  <c r="AG46" i="1"/>
  <c r="AK46" i="1" s="1"/>
  <c r="AG25" i="1"/>
  <c r="AK25" i="1" s="1"/>
  <c r="AG60" i="1"/>
  <c r="AK60" i="1" s="1"/>
  <c r="AH23" i="1"/>
  <c r="AG44" i="1"/>
  <c r="AK44" i="1" s="1"/>
  <c r="AG41" i="1"/>
  <c r="AK41" i="1" s="1"/>
  <c r="AG28" i="1"/>
  <c r="AK28" i="1" s="1"/>
  <c r="AG59" i="1"/>
  <c r="AK59" i="1" s="1"/>
  <c r="AK7" i="1"/>
  <c r="AG62" i="1"/>
  <c r="AK62" i="1" s="1"/>
  <c r="AK34" i="1"/>
  <c r="AG53" i="1"/>
  <c r="AK53" i="1" s="1"/>
  <c r="AH53" i="1"/>
  <c r="AG40" i="1"/>
  <c r="AK40" i="1" s="1"/>
  <c r="AH40" i="1"/>
  <c r="AG36" i="1"/>
  <c r="AK36" i="1" s="1"/>
  <c r="AH36" i="1"/>
  <c r="AG35" i="1"/>
  <c r="AK35" i="1" s="1"/>
  <c r="AH35" i="1"/>
  <c r="AG54" i="1"/>
  <c r="AK54" i="1" s="1"/>
  <c r="AH54" i="1"/>
  <c r="AK43" i="24"/>
  <c r="AJ43" i="24"/>
  <c r="AN43" i="24" s="1"/>
  <c r="AK6" i="24"/>
  <c r="AJ6" i="24"/>
  <c r="AN6" i="24" s="1"/>
  <c r="AJ36" i="24"/>
  <c r="AN36" i="24" s="1"/>
  <c r="AK36" i="24"/>
  <c r="AK61" i="24"/>
  <c r="AJ61" i="24"/>
  <c r="AN61" i="24" s="1"/>
  <c r="AK48" i="24"/>
  <c r="AJ48" i="24"/>
  <c r="AN48" i="24" s="1"/>
  <c r="AK16" i="24"/>
  <c r="AJ16" i="24"/>
  <c r="AN16" i="24" s="1"/>
  <c r="AK58" i="24"/>
  <c r="AJ58" i="24"/>
  <c r="AN58" i="24" s="1"/>
  <c r="AK26" i="24"/>
  <c r="AJ26" i="24"/>
  <c r="AN26" i="24" s="1"/>
  <c r="AK12" i="24"/>
  <c r="AJ12" i="24"/>
  <c r="AN12" i="24" s="1"/>
  <c r="AK60" i="24"/>
  <c r="AJ60" i="24"/>
  <c r="AN60" i="24" s="1"/>
  <c r="AK29" i="24"/>
  <c r="AJ29" i="24"/>
  <c r="AN29" i="24" s="1"/>
  <c r="AJ19" i="24"/>
  <c r="AN19" i="24" s="1"/>
  <c r="AK19" i="24"/>
  <c r="AK54" i="24"/>
  <c r="AJ54" i="24"/>
  <c r="AN54" i="24" s="1"/>
  <c r="AK44" i="24"/>
  <c r="AJ44" i="24"/>
  <c r="AN44" i="24" s="1"/>
  <c r="AK50" i="24"/>
  <c r="AJ50" i="24"/>
  <c r="AN50" i="24" s="1"/>
  <c r="AN47" i="24"/>
  <c r="AN30" i="24"/>
  <c r="AK37" i="24"/>
  <c r="AJ37" i="24"/>
  <c r="AN37" i="24" s="1"/>
  <c r="AJ57" i="24"/>
  <c r="AN57" i="24" s="1"/>
  <c r="AK57" i="24"/>
  <c r="AK9" i="24"/>
  <c r="AJ9" i="24"/>
  <c r="AN9" i="24" s="1"/>
  <c r="AK10" i="24"/>
  <c r="AJ10" i="24"/>
  <c r="AN10" i="24" s="1"/>
  <c r="AK21" i="24"/>
  <c r="AJ21" i="24"/>
  <c r="AN21" i="24" s="1"/>
  <c r="AK38" i="24"/>
  <c r="AJ38" i="24"/>
  <c r="AN38" i="24" s="1"/>
  <c r="AJ53" i="24"/>
  <c r="AN53" i="24" s="1"/>
  <c r="AK53" i="24"/>
  <c r="AK55" i="24"/>
  <c r="AJ55" i="24"/>
  <c r="AN55" i="24" s="1"/>
  <c r="AK23" i="24"/>
  <c r="AJ23" i="24"/>
  <c r="AN23" i="24" s="1"/>
  <c r="AK20" i="24"/>
  <c r="AJ20" i="24"/>
  <c r="AN20" i="24" s="1"/>
  <c r="AK27" i="24"/>
  <c r="AJ27" i="24"/>
  <c r="AN27" i="24" s="1"/>
  <c r="AK64" i="24"/>
  <c r="AJ64" i="24"/>
  <c r="AN64" i="24" s="1"/>
  <c r="AK33" i="24"/>
  <c r="AJ33" i="24"/>
  <c r="AN33" i="24" s="1"/>
  <c r="AN51" i="24"/>
  <c r="AI53" i="22"/>
  <c r="AH53" i="22"/>
  <c r="AI5" i="22"/>
  <c r="AH5" i="22"/>
  <c r="AI17" i="22"/>
  <c r="AH17" i="22"/>
  <c r="AI41" i="22"/>
  <c r="AH41" i="22"/>
  <c r="AI47" i="22"/>
  <c r="AH47" i="22"/>
  <c r="AI59" i="22"/>
  <c r="AH59" i="22"/>
  <c r="AH35" i="22"/>
  <c r="AI35" i="22"/>
  <c r="AI29" i="22"/>
  <c r="AH29" i="22"/>
  <c r="AI23" i="22"/>
  <c r="AH23" i="22"/>
  <c r="AH26" i="1"/>
  <c r="AG26" i="1"/>
  <c r="AK26" i="1" s="1"/>
  <c r="AH21" i="1"/>
  <c r="AG21" i="1"/>
  <c r="AK21" i="1" s="1"/>
  <c r="AH58" i="1"/>
  <c r="AG58" i="1"/>
  <c r="AK58" i="1" s="1"/>
  <c r="AH55" i="1"/>
  <c r="AG55" i="1"/>
  <c r="AK55" i="1" s="1"/>
  <c r="AH20" i="1"/>
  <c r="AG20" i="1"/>
  <c r="AK20" i="1" s="1"/>
  <c r="AH32" i="1"/>
  <c r="AG32" i="1"/>
  <c r="AK32" i="1" s="1"/>
  <c r="AG8" i="1"/>
  <c r="AK8" i="1" s="1"/>
  <c r="AH8" i="1"/>
  <c r="AH15" i="1"/>
  <c r="AG15" i="1"/>
  <c r="AK15" i="1" s="1"/>
  <c r="AH22" i="1"/>
  <c r="AG22" i="1"/>
  <c r="AK22" i="1" s="1"/>
  <c r="AG56" i="1"/>
  <c r="AK56" i="1" s="1"/>
  <c r="AH56" i="1"/>
  <c r="AK63" i="1"/>
  <c r="AG29" i="1"/>
  <c r="AK29" i="1" s="1"/>
  <c r="AH29" i="1"/>
  <c r="AH48" i="1"/>
  <c r="AG48" i="1"/>
  <c r="AK48" i="1" s="1"/>
  <c r="AH64" i="1"/>
  <c r="AG64" i="1"/>
  <c r="AK64" i="1" s="1"/>
  <c r="AH11" i="1"/>
  <c r="AF12" i="1" s="1"/>
  <c r="AH12" i="1" s="1"/>
  <c r="AG11" i="1"/>
  <c r="AH18" i="1"/>
  <c r="AG18" i="1"/>
  <c r="AK18" i="1" s="1"/>
  <c r="AK30" i="1"/>
  <c r="AH50" i="1"/>
  <c r="AG50" i="1"/>
  <c r="AK50" i="1" s="1"/>
  <c r="AG33" i="1"/>
  <c r="AK33" i="1" s="1"/>
  <c r="AH33" i="1"/>
  <c r="AK13" i="1"/>
  <c r="AH43" i="1"/>
  <c r="AG43" i="1"/>
  <c r="AK43" i="1" s="1"/>
  <c r="AK51" i="1"/>
  <c r="AH37" i="1"/>
  <c r="AG37" i="1"/>
  <c r="AK37" i="1" s="1"/>
  <c r="AH49" i="1"/>
  <c r="AG49" i="1"/>
  <c r="AK49" i="1" s="1"/>
  <c r="AG19" i="1"/>
  <c r="AK19" i="1" s="1"/>
  <c r="AH19" i="1"/>
  <c r="AH9" i="1"/>
  <c r="AG9" i="1"/>
  <c r="AK9" i="1" s="1"/>
  <c r="AH39" i="1"/>
  <c r="AG39" i="1"/>
  <c r="AK39" i="1" s="1"/>
  <c r="AH6" i="1"/>
  <c r="AG6" i="1"/>
  <c r="AK6" i="1" s="1"/>
  <c r="AH38" i="1"/>
  <c r="AG38" i="1"/>
  <c r="AK38" i="1" s="1"/>
  <c r="AG12" i="1" l="1"/>
  <c r="AK12" i="1" s="1"/>
  <c r="D51" i="11"/>
  <c r="C51" i="11"/>
  <c r="D50" i="11"/>
  <c r="C50" i="11"/>
  <c r="C49" i="11"/>
  <c r="B221" i="13" l="1" a="1"/>
  <c r="B221" i="13" l="1"/>
  <c r="N23" i="1" l="1"/>
  <c r="O23" i="1" s="1"/>
  <c r="N11" i="1"/>
  <c r="O11" i="1" s="1"/>
  <c r="N35" i="1"/>
  <c r="O35" i="1" s="1"/>
  <c r="N59" i="1"/>
  <c r="O59" i="1" s="1"/>
  <c r="N47" i="1"/>
  <c r="O47" i="1" s="1"/>
  <c r="Q23" i="24"/>
  <c r="R23" i="24" s="1"/>
  <c r="Q35" i="24"/>
  <c r="Q47" i="24"/>
  <c r="R47" i="24" s="1"/>
  <c r="R5" i="24"/>
  <c r="N53" i="1"/>
  <c r="O53" i="1" s="1"/>
  <c r="Q59" i="24"/>
  <c r="R59" i="24" s="1"/>
  <c r="Q17" i="24"/>
  <c r="R17" i="24" s="1"/>
  <c r="Q29" i="24"/>
  <c r="R29" i="24" s="1"/>
  <c r="Q41" i="24"/>
  <c r="R41" i="24" s="1"/>
  <c r="Q53" i="24"/>
  <c r="R53" i="24" s="1"/>
  <c r="N17" i="1"/>
  <c r="O17" i="1" s="1"/>
  <c r="N41" i="1"/>
  <c r="O41" i="1" s="1"/>
  <c r="N5" i="1"/>
  <c r="O5" i="1" s="1"/>
  <c r="Q11" i="24"/>
  <c r="N29" i="1"/>
  <c r="O29"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R35" i="24" l="1"/>
  <c r="T35" i="24" s="1"/>
  <c r="P41" i="1"/>
  <c r="Q41" i="1"/>
  <c r="P29" i="1"/>
  <c r="Q29" i="1"/>
  <c r="Q17" i="1"/>
  <c r="P17" i="1"/>
  <c r="AJ17" i="1" s="1"/>
  <c r="AI17" i="1" s="1"/>
  <c r="AK17" i="1" s="1"/>
  <c r="S17" i="24"/>
  <c r="T17" i="24"/>
  <c r="S47" i="24"/>
  <c r="T47" i="24"/>
  <c r="Q59" i="1"/>
  <c r="P59" i="1"/>
  <c r="P35" i="1"/>
  <c r="Q35" i="1"/>
  <c r="R11" i="24"/>
  <c r="T11" i="24" s="1"/>
  <c r="S53" i="24"/>
  <c r="T53" i="24"/>
  <c r="T41" i="24"/>
  <c r="S41" i="24"/>
  <c r="P53" i="1"/>
  <c r="Q53" i="1"/>
  <c r="S23" i="24"/>
  <c r="T23" i="24"/>
  <c r="P11" i="1"/>
  <c r="AJ11" i="1" s="1"/>
  <c r="AI11" i="1" s="1"/>
  <c r="AK11" i="1" s="1"/>
  <c r="Q11" i="1"/>
  <c r="S59" i="24"/>
  <c r="T59" i="24"/>
  <c r="T29" i="24"/>
  <c r="S29" i="24"/>
  <c r="P47" i="1"/>
  <c r="Q47" i="1"/>
  <c r="Q23" i="1"/>
  <c r="P2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S11" i="24" l="1"/>
  <c r="S35" i="24"/>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P5" i="1" l="1"/>
  <c r="AJ5" i="1" s="1"/>
  <c r="AI5" i="1" s="1"/>
  <c r="AK5" i="1" s="1"/>
  <c r="Q5" i="1"/>
  <c r="S5" i="24" l="1"/>
  <c r="T5"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tc={9D4BF3E8-4B40-41B6-8424-8ED0AEF0BFBC}</author>
    <author>tc={CF3D4031-B02E-4364-A8D3-ED8E4AEFF6D6}</author>
    <author>tc={5B19918B-1D1A-4D04-9D1C-8507A1B9A322}</author>
    <author>tc={2D53BA2D-C180-4BD8-8C0F-728C5BF4DBAA}</author>
    <author>tc={76E4AE1B-2B4B-42E8-AAA7-D6D59173732B}</author>
    <author>tc={6E738BDD-7778-4419-98BC-DAAA5D6DBA3D}</author>
    <author>tc={C7F031E3-E442-494D-B5FF-9433BB73DA61}</author>
    <author>tc={C9AD5B28-0613-47AF-804A-3360B9B9C331}</author>
    <author>tc={B751291C-DFB1-459F-8E27-FEEDC5E861C7}</author>
    <author>tc={2227D0BF-AEE4-46ED-9B3F-7BAD05083A14}</author>
    <author>tc={F327A2E3-3AF9-4710-908A-8EC22C16DAE9}</author>
  </authors>
  <commentList>
    <comment ref="BC2" authorId="0" shapeId="0" xr:uid="{9D4BF3E8-4B40-41B6-8424-8ED0AEF0BFBC}">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CF3D4031-B02E-4364-A8D3-ED8E4AEFF6D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5B19918B-1D1A-4D04-9D1C-8507A1B9A32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D53BA2D-C180-4BD8-8C0F-728C5BF4DBAA}">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 verifique los resultaos negativos del análisis del contexto</t>
      </text>
    </comment>
    <comment ref="H3" authorId="4" shapeId="0" xr:uid="{76E4AE1B-2B4B-42E8-AAA7-D6D59173732B}">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6E738BDD-7778-4419-98BC-DAAA5D6DBA3D}">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M3" authorId="6" shapeId="0" xr:uid="{C7F031E3-E442-494D-B5FF-9433BB73DA61}">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S3" authorId="7" shapeId="0" xr:uid="{C9AD5B28-0613-47AF-804A-3360B9B9C3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L3" authorId="8" shapeId="0" xr:uid="{B751291C-DFB1-459F-8E27-FEEDC5E861C7}">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Z4" authorId="9" shapeId="0" xr:uid="{2227D0BF-AEE4-46ED-9B3F-7BAD05083A14}">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AA4" authorId="10" shapeId="0" xr:uid="{F327A2E3-3AF9-4710-908A-8EC22C16DAE9}">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tc={5E4F4CE9-BA09-447E-9F52-8084C004A0AA}</author>
    <author>tc={99B24426-DE5E-48D4-B2B6-BE9D8B435566}</author>
    <author>tc={00914B1E-2CF3-484E-AEE8-92878B60A651}</author>
    <author>tc={2F898A4B-297D-45F8-9AE7-E9DA70461059}</author>
    <author>tc={95780C36-5442-44A4-B2D4-0697B2827AC3}</author>
    <author>tc={92D2BF40-F7E2-40BB-8D0C-24EF891A2BC6}</author>
    <author>tc={B9FE6C5C-D479-42BB-BA72-6E5EDEC3D410}</author>
    <author>tc={73584D3D-4D49-43AE-9ABB-4CFD5AEBA44D}</author>
    <author>tc={9D19F1FF-8669-4C98-AF4C-27537DEF10C5}</author>
    <author>tc={288FC25F-48B3-4CF4-B24C-24F1108E4398}</author>
    <author>tc={8AF3DCF1-D0ED-4716-BAE7-555F4E99F6CE}</author>
    <author>tc={E91274DA-50F3-4469-8B68-9A302024AE3E}</author>
    <author>tc={2C23ECA8-D0F6-4EF6-9B34-0F567F660CC5}</author>
    <author>tc={D69B1B9B-1EC1-4381-B043-EE8142A10C57}</author>
    <author>tc={CAB27EC8-5C32-4256-A261-CBC08EA3D2CE}</author>
    <author>tc={4F57369C-3C86-4F4A-BC98-06408F6ABF32}</author>
    <author>tc={3CB2447C-7998-4644-8901-BB099B56300B}</author>
    <author>tc={8CB58FDE-BFCF-4441-B22E-F5B37E8A2611}</author>
    <author>tc={AF44E1CE-9CFA-4AC9-918C-26033546D623}</author>
    <author>tc={590F8DEC-E498-4C2C-939C-726C246F9A68}</author>
  </authors>
  <commentList>
    <comment ref="BE2" authorId="0" shapeId="0" xr:uid="{5E4F4CE9-BA09-447E-9F52-8084C004A0AA}">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99B24426-DE5E-48D4-B2B6-BE9D8B43556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00914B1E-2CF3-484E-AEE8-92878B60A651}">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F898A4B-297D-45F8-9AE7-E9DA70461059}">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t>
      </text>
    </comment>
    <comment ref="H3" authorId="4" shapeId="0" xr:uid="{95780C36-5442-44A4-B2D4-0697B2827AC3}">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92D2BF40-F7E2-40BB-8D0C-24EF891A2BC6}">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K3" authorId="6" shapeId="0" xr:uid="{B9FE6C5C-D479-42BB-BA72-6E5EDEC3D410}">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O3" authorId="7" shapeId="0" xr:uid="{73584D3D-4D49-43AE-9ABB-4CFD5AEBA44D}">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Q3" authorId="8" shapeId="0" xr:uid="{9D19F1FF-8669-4C98-AF4C-27537DEF10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actividades que se desarrollan en el
control realmente buscan por si sola prevenir o detectar las causas que pueden dar origen al riesgo, Ej.: verificar, validar, cotejar, comparar, revisar, etc.?
Prevenir: 15
Detectar: 10</t>
      </text>
    </comment>
    <comment ref="R3" authorId="9" shapeId="0" xr:uid="{288FC25F-48B3-4CF4-B24C-24F1108E4398}">
      <text>
        <t>[Comentario encadenado]
Su versión de Excel le permite leer este comentario encadenado; sin embargo, las ediciones que se apliquen se quitarán si el archivo se abre en una versión más reciente de Excel. Más información: https://go.microsoft.com/fwlink/?linkid=870924
Comentario:
    ¿Existe un responsable asignado a la ejecución del control?
Asignado: 15
No asignado: 0</t>
      </text>
    </comment>
    <comment ref="S3" authorId="10" shapeId="0" xr:uid="{8AF3DCF1-D0ED-4716-BAE7-555F4E99F6CE}">
      <text>
        <t>[Comentario encadenado]
Su versión de Excel le permite leer este comentario encadenado; sin embargo, las ediciones que se apliquen se quitarán si el archivo se abre en una versión más reciente de Excel. Más información: https://go.microsoft.com/fwlink/?linkid=870924
Comentario:
    ¿El responsable tiene la autoridad y adecuada segregación de funciones en la ejecución del control?
Adecuado: 15
No adecuado: 0</t>
      </text>
    </comment>
    <comment ref="T3" authorId="11" shapeId="0" xr:uid="{E91274DA-50F3-4469-8B68-9A302024AE3E}">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oportunidad en que se ejecuta el control
ayuda a prevenir la mitigación del riesgo o a
detectar la materialización del riesgo de manera oportuna?</t>
      </text>
    </comment>
    <comment ref="U3" authorId="12" shapeId="0" xr:uid="{2C23ECA8-D0F6-4EF6-9B34-0F567F660C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 fuente de información que se utiliza en el desarrollo del control es información confiable que permita mitigar el riesgo?
Confiable: 15
No confiable: 0</t>
      </text>
    </comment>
    <comment ref="V3" authorId="13" shapeId="0" xr:uid="{D69B1B9B-1EC1-4381-B043-EE8142A10C57}">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observaciones, desviaciones o diferencias identificadas como resultados de la ejecución del control son investigadas y resueltas de manera oportuna?
Se investigan y resuelven oportunamente: 15
No se investigan y resuelven oportunamente: 0</t>
      </text>
    </comment>
    <comment ref="W3" authorId="14" shapeId="0" xr:uid="{CAB27EC8-5C32-4256-A261-CBC08EA3D2C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deja evidencia o rastro de la ejecución del control que permita a cualquier tercero con la evidencia llegar a la misma conclusión?
Completa: 15
Incompleta: 10
No existe: 0</t>
      </text>
    </comment>
    <comment ref="Z3" authorId="15" shapeId="0" xr:uid="{4F57369C-3C86-4F4A-BC98-06408F6ABF32}">
      <text>
        <t>[Comentario encadenado]
Su versión de Excel le permite leer este comentario encadenado; sin embargo, las ediciones que se apliquen se quitarán si el archivo se abre en una versión más reciente de Excel. Más información: https://go.microsoft.com/fwlink/?linkid=870924
Comentario:
    - Fuerte: El control se ejecuta de manera consistente por parte del responsable.
- Moderado: El control se ejecuta algunas veces por parte del responsable.
- Débil: El control no se ejecuta por parte del responsable.</t>
      </text>
    </comment>
    <comment ref="AC3" authorId="16" shapeId="0" xr:uid="{3CB2447C-7998-4644-8901-BB099B56300B}">
      <text>
        <t>[Comentario encadenado]
Su versión de Excel le permite leer este comentario encadenado; sin embargo, las ediciones que se apliquen se quitarán si el archivo se abre en una versión más reciente de Excel. Más información: https://go.microsoft.com/fwlink/?linkid=870924
Comentario:
    Si la columna AA es SI: Identifique las debilidades en el control de acuerdo a las columnas P a V y defina que acciones tomar para fortalecer el control. Por ejemplo asignar un responsable o dejar evidencia completa</t>
      </text>
    </comment>
    <comment ref="AJ3" authorId="17" shapeId="0" xr:uid="{8CB58FDE-BFCF-4441-B22E-F5B37E8A2611}">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AK3" authorId="18" shapeId="0" xr:uid="{AF44E1CE-9CFA-4AC9-918C-26033546D623}">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AN3" authorId="19" shapeId="0" xr:uid="{590F8DEC-E498-4C2C-939C-726C246F9A68}">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tc={CF5613DB-9324-40E1-9642-3C15ED4FB41F}</author>
    <author>tc={A0F40E4A-CDA8-4878-A493-E60F7B0AFC8A}</author>
    <author>tc={6593243C-C5F9-4652-9655-496C347F5776}</author>
    <author>tc={CB8F8CAA-134A-4FFA-AF13-A8E93F7D7E25}</author>
    <author>tc={94FA8504-6652-4FA5-874C-66194A4DBED8}</author>
    <author>tc={47BFCE5E-A1B2-452E-9DB3-820630843F31}</author>
    <author>tc={DC2871C3-606F-485E-9A68-BE71B4A7CB82}</author>
    <author>tc={621EB540-0783-4BB5-8C69-3B13944D5A09}</author>
    <author>tc={5675C234-D6B0-4BBE-9D58-A3A1F3CB1645}</author>
  </authors>
  <commentList>
    <comment ref="BF2" authorId="0" shapeId="0" xr:uid="{CF5613DB-9324-40E1-9642-3C15ED4FB41F}">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A0F40E4A-CDA8-4878-A493-E60F7B0AFC8A}">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6593243C-C5F9-4652-9655-496C347F577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M3" authorId="3" shapeId="0" xr:uid="{CB8F8CAA-134A-4FFA-AF13-A8E93F7D7E25}">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P3" authorId="4" shapeId="0" xr:uid="{94FA8504-6652-4FA5-874C-66194A4DBED8}">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V3" authorId="5" shapeId="0" xr:uid="{47BFCE5E-A1B2-452E-9DB3-820630843F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O3" authorId="6" shapeId="0" xr:uid="{DC2871C3-606F-485E-9A68-BE71B4A7CB82}">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AC4" authorId="7" shapeId="0" xr:uid="{621EB540-0783-4BB5-8C69-3B13944D5A09}">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AD4" authorId="8" shapeId="0" xr:uid="{5675C234-D6B0-4BBE-9D58-A3A1F3CB1645}">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tc={1634ABC0-2786-4E18-A6EB-F4EC3F7DCCE4}</author>
    <author>tc={F17C01B4-72EF-42CB-8755-2A8F12E22615}</author>
    <author>tc={FEFB968F-83AB-44C4-B6C8-529BDE7BE3C6}</author>
  </authors>
  <commentList>
    <comment ref="A3" authorId="0" shapeId="0" xr:uid="{1634ABC0-2786-4E18-A6EB-F4EC3F7DCCE4}">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F3" authorId="1" shapeId="0" xr:uid="{F17C01B4-72EF-42CB-8755-2A8F12E22615}">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la oportunidad, verifique los resultados positivos del analisi de cotxto, redacte de la forma más concreta posible.</t>
      </text>
    </comment>
    <comment ref="G3" authorId="2" shapeId="0" xr:uid="{FEFB968F-83AB-44C4-B6C8-529BDE7BE3C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<sst xmlns="http://schemas.openxmlformats.org/spreadsheetml/2006/main" count="937" uniqueCount="536">
  <si>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</si>
  <si>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</si>
  <si>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</si>
  <si>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</si>
  <si>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</si>
  <si>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</si>
  <si>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</si>
  <si>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</si>
  <si>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</si>
  <si>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</si>
  <si>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</si>
  <si>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</si>
  <si>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</si>
  <si>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</si>
  <si>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</si>
  <si>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</si>
  <si>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</si>
  <si>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</si>
  <si>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</si>
  <si>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</si>
  <si>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</si>
  <si>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</si>
  <si>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</si>
  <si>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</si>
  <si>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</si>
  <si>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</si>
  <si>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</si>
  <si>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</si>
  <si>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</si>
  <si>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</si>
  <si>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</si>
  <si>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</si>
  <si>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</si>
  <si>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</si>
  <si>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</si>
  <si>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</si>
  <si>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</si>
  <si>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</si>
  <si>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</si>
  <si>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</si>
  <si>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</si>
  <si>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</si>
  <si>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</si>
  <si>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</si>
  <si>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</si>
  <si>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</si>
  <si>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</si>
  <si>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</si>
  <si>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</si>
  <si>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</si>
  <si>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</si>
  <si>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</si>
  <si>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</si>
  <si>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</si>
  <si>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</si>
  <si>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</si>
  <si>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</si>
  <si>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</si>
  <si>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</si>
  <si>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</si>
  <si>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 xml:space="preserve"> Fecha </t>
  </si>
  <si>
    <t>CONTEXTO ESTRATÉGICO</t>
  </si>
  <si>
    <t>PROCESO</t>
  </si>
  <si>
    <t>IDENTIFICACIÓN DE CAUSAS</t>
  </si>
  <si>
    <t xml:space="preserve">RIESGO </t>
  </si>
  <si>
    <t>CONSECUENCIA</t>
  </si>
  <si>
    <t>INTERNO</t>
  </si>
  <si>
    <t>EXTERNO</t>
  </si>
  <si>
    <t>PROCESOS</t>
  </si>
  <si>
    <t>ACTIVOS</t>
  </si>
  <si>
    <t>Tipo</t>
  </si>
  <si>
    <t>Causas</t>
  </si>
  <si>
    <t xml:space="preserve">Gestión de Evaluación y Mejora </t>
  </si>
  <si>
    <t>PERSONAL</t>
  </si>
  <si>
    <t xml:space="preserve">1. Competencia de personal
2. Disponibilidad de personal
3. Conflicto de intereses
</t>
  </si>
  <si>
    <t>AMBIENTALES</t>
  </si>
  <si>
    <t>Catástrofes Naturales (terremoto, inundación, incendio, entre otros)</t>
  </si>
  <si>
    <t>DISEÑO DEL PROCESO</t>
  </si>
  <si>
    <t>1. Claridad en la descripción del alcance y objetivo
2. Ajuste del proceso por lineamientos de entes externos</t>
  </si>
  <si>
    <t xml:space="preserve">Posibilidad de afectación económica y reputacional por la presentación extemporánea de informes reglamentarios, debido al desconocimiento de la normativa vigente y personal insuficiente para atender los requerimientos </t>
  </si>
  <si>
    <t xml:space="preserve">Sanciones disciplinarias.
Investigaciones disciplinarias
Pérdida de imagen institucional
Investigaciones de entes de control.
</t>
  </si>
  <si>
    <t>1. Gestión del conocimiento
2. Sobornos de procesos</t>
  </si>
  <si>
    <t>SOCIALES Y CULTURALES</t>
  </si>
  <si>
    <t>1. Orden público
2. Situaciones de emergencia social y sanitaria 
3. presiones indebidas</t>
  </si>
  <si>
    <t>TRANSVERSALIDAD</t>
  </si>
  <si>
    <t>1. Lineamientos para el suministro de información que permita el cumplimiento de los roles del proceso de Evaluación y Mejora</t>
  </si>
  <si>
    <t xml:space="preserve">Posibilidad de afectación económica y reputacional por hallazgos de Entes de Control al Proceso de Evaluación y Mejora, por debilidades en la información utilizada para la elaboración del plan anual de auditoría, debilidades en la planificación del objetivo, alcance y competencias, insuficiencia del personal y solicitudes imprevistas </t>
  </si>
  <si>
    <t>FINANCIERO</t>
  </si>
  <si>
    <t>1. Asignación de presupuesto para la Oficina de Control Interno
2. Capacidad Instalada</t>
  </si>
  <si>
    <t xml:space="preserve">POLÍTICOS </t>
  </si>
  <si>
    <t>1. Cambio de alta gerencia
2. Legislación de Políticas Públicas</t>
  </si>
  <si>
    <t>INTERACCIONES CON OTROS PROCESOS</t>
  </si>
  <si>
    <t>1. Relación precisa con los otros procesos
2. Interacción con otros procesos en el suministro de insumos para las auditorias
3. Procesos de alto impacto para el cumplimiento de los objetivos institucionales.</t>
  </si>
  <si>
    <t xml:space="preserve">Posibilidad de favorecimiento a terceros por ocultamiento o manipulación de información por parte de quien desarrolla el trabajo de auditoria debido a conflicto de intereses, aceptación o solicitud de dadivas y presiones indebidas </t>
  </si>
  <si>
    <t xml:space="preserve">TECNOLOGÍA </t>
  </si>
  <si>
    <t>1. Desarrollo de sistemas de información o aplicativos para llevar a cabo los seguimientos de control interno
2. Control y seguridad de la información</t>
  </si>
  <si>
    <t>TECNOLÓGICOS</t>
  </si>
  <si>
    <t>1. Cambios o actualización de tecnologías 
2. Acceso a sistemas de información externos</t>
  </si>
  <si>
    <t>PROCEDIMIENTOS ASOCIADOS</t>
  </si>
  <si>
    <t>1. Aplicación de procedimientos frente a las funciones de la oficina de control interno.
2. Lineamientos definidos en los procedimientos</t>
  </si>
  <si>
    <t>ESTRATÉGICOS</t>
  </si>
  <si>
    <t>1. Participación en la planeación institucional
2. Trabajo en equipo en la elaboración del Plan anual de auditorias
3. Planeación del proceso de auditoría</t>
  </si>
  <si>
    <t>LEGALES Y REGLAMENTARIOS</t>
  </si>
  <si>
    <t>1. Cambios o actualización en normativa o lineamientos en materia de control interno
2. Cambios en la metodología para la atención a requerimientos de entes de control</t>
  </si>
  <si>
    <t>RESPONSABLES DEL PROCESO</t>
  </si>
  <si>
    <t xml:space="preserve">1. Autoridad y responsabilidad definidos en los manuales de funciones, contratos de prestación de servicios y procedimientos
2. Revisión y control de calidad de los pronunciamientos 
3. Seguimiento al cumplimiento de lineamientos existentes
4. Independencia de las actuaciones de la OCI
</t>
  </si>
  <si>
    <t>COMUNICACIÓN INTERNA</t>
  </si>
  <si>
    <t>Efectividad de los canales internos de comunicación</t>
  </si>
  <si>
    <t>COMUNICACIÓN ENTRE LOS PROCESOS</t>
  </si>
  <si>
    <t xml:space="preserve">Flujos de información </t>
  </si>
  <si>
    <t>OBJETIVO DEL PROCESO</t>
  </si>
  <si>
    <t>ECONOMICOS Y FINANCIEROS</t>
  </si>
  <si>
    <t>INFORMACION</t>
  </si>
  <si>
    <t>APLICACIONES</t>
  </si>
  <si>
    <t>HARDWARE</t>
  </si>
  <si>
    <t>AMENAZAS</t>
  </si>
  <si>
    <t>INFRAESTRUCTURA FÍSICA</t>
  </si>
  <si>
    <t>GESTIÓN DEL RIESGO DE DESASTRES</t>
  </si>
  <si>
    <t>DESCRIPCION DEL PRODUCTO O SERVICIO</t>
  </si>
  <si>
    <t>EVENTOS DE LAVADO DE ACTIVOS Y FINANCIAMIENTO DEL TERRORISMO</t>
  </si>
  <si>
    <t>Identificación del riesgo</t>
  </si>
  <si>
    <t>Análisis del riesgo inherente</t>
  </si>
  <si>
    <t>Evaluación del riesgo - Valoración de los controles</t>
  </si>
  <si>
    <t>Evaluación del riesgo - Nivel del riesgo residual</t>
  </si>
  <si>
    <t>Seguimiento a los controles primer trimestre</t>
  </si>
  <si>
    <t>Seguimiento a los controles segundo trimestre</t>
  </si>
  <si>
    <t>Seguimiento a los controles tercer trimestre</t>
  </si>
  <si>
    <t>Seguimiento a los controles cuarto trimestre</t>
  </si>
  <si>
    <t>Plan de Manejo de Riesgos</t>
  </si>
  <si>
    <t xml:space="preserve">Plan de Contingencia </t>
  </si>
  <si>
    <t>Seguimiento Segunda Línea de Defensa</t>
  </si>
  <si>
    <t>Evaluación Tercera Línea de Defensa</t>
  </si>
  <si>
    <t xml:space="preserve">Referencia </t>
  </si>
  <si>
    <t>Alcance del proceso</t>
  </si>
  <si>
    <t xml:space="preserve">Causa Raíz </t>
  </si>
  <si>
    <t>Frecuencia con la cual se realiza la actividad</t>
  </si>
  <si>
    <t>Probabilidad Inherente</t>
  </si>
  <si>
    <t>%</t>
  </si>
  <si>
    <t>Criterios de impacto</t>
  </si>
  <si>
    <t>Observación de criterio</t>
  </si>
  <si>
    <t>Impacto 
Inherente</t>
  </si>
  <si>
    <t>No. Control</t>
  </si>
  <si>
    <t>Responsable</t>
  </si>
  <si>
    <t xml:space="preserve">Características del control </t>
  </si>
  <si>
    <t>Atributos</t>
  </si>
  <si>
    <t>Probabilidad Residual</t>
  </si>
  <si>
    <t>Probabilidad Residual Final</t>
  </si>
  <si>
    <t>Impacto Residual Final</t>
  </si>
  <si>
    <t>Zona de Riesgo Final</t>
  </si>
  <si>
    <t>Fecha de seguimiento</t>
  </si>
  <si>
    <t>Seguimiento</t>
  </si>
  <si>
    <t>Evidencia</t>
  </si>
  <si>
    <t>Efectividad</t>
  </si>
  <si>
    <t>Acción</t>
  </si>
  <si>
    <t>Fecha Programada</t>
  </si>
  <si>
    <t>Fecha Seguimiento</t>
  </si>
  <si>
    <t>Seguimiento primer trimestre</t>
  </si>
  <si>
    <t>Seguimiento segundo trimestre</t>
  </si>
  <si>
    <t>Seguimiento tercer trimestre</t>
  </si>
  <si>
    <t>Seguimiento cuarto trimestre</t>
  </si>
  <si>
    <t xml:space="preserve">Actividades a ejecutar en caso de materialización del riesgo </t>
  </si>
  <si>
    <t>Fecha Materialización del riesgo</t>
  </si>
  <si>
    <t xml:space="preserve">Causa de la Materialización </t>
  </si>
  <si>
    <t>Seguimiento al control y soportes</t>
  </si>
  <si>
    <t>Seguimiento al plan de manejo de riesgos y soportes</t>
  </si>
  <si>
    <t>Fecha Evaluación</t>
  </si>
  <si>
    <t xml:space="preserve"> Evaluación al control</t>
  </si>
  <si>
    <t>Efectividad del Control</t>
  </si>
  <si>
    <t xml:space="preserve"> Evaluación al plan de manejo de riesgos (si aplica)</t>
  </si>
  <si>
    <t>¿Tiene responsabe asignado?</t>
  </si>
  <si>
    <t>¿El responsable tiene la autoridad y adecuada?</t>
  </si>
  <si>
    <t>¿La fuente de información que se utiliza   confiable?</t>
  </si>
  <si>
    <t>¿Las observaciones, desviaciones o diferencias identificadas  investigadas y resueltas de manera oportuna?</t>
  </si>
  <si>
    <t>Implementación</t>
  </si>
  <si>
    <t>Calificación</t>
  </si>
  <si>
    <t>Documentación</t>
  </si>
  <si>
    <t>Frecuencia</t>
  </si>
  <si>
    <t>Proporcionar a la Entidad elementos que le permitan agregar valor al desempeño institucional y Sistema de Control Interno a través del Liderazgo Estratégico, Evaluación y Seguimiento, Enfoque hacia la Prevención, Evaluación de la Gestión del Riesgo y Relación con Entes Externos de Control, contribuyendo a la mejora continua del desempeño procesos y de la gestión, en proporcionar los correctivos y acciones necesarias hacia el cumplimiento de los objetivos y metas institucionales.</t>
  </si>
  <si>
    <t>El proceso inicia con la definición del Estatuto de Auditoría, el Código de Ética para el Ejercicio de Auditoría, el Plan Anual de Auditoría basado en riesgos y demás elementos necesarios, continúa con el desarrollo y seguimiento de las auditorías internas, seguimientos reglamentarios y a la gestión programados, y la realización de la asesoría y acompañamientos, en cumplimiento de los roles de las unidades de control interno, y el posterior seguimiento y autoevaluación, y finaliza con la identificación de lecciones aprendidas y buenas prácticas, y la definición de los correspondientes planes de mejoramiento del proceso.</t>
  </si>
  <si>
    <t>Económico y Reputacional</t>
  </si>
  <si>
    <t>Presentación extemporánea de informes reglamentarios</t>
  </si>
  <si>
    <t xml:space="preserve">Desconocimiento de la normativa vigente y personal insuficiente para atender los requerimientos </t>
  </si>
  <si>
    <t>Ejecucion y Administracion de procesos</t>
  </si>
  <si>
    <t xml:space="preserve">     Entre 10 y 50 SMLMV </t>
  </si>
  <si>
    <t xml:space="preserve">Verificación mensual a la gestión en general realizada por la Oficina de Control Interno en el marco del plan anual de auditoría de la OCI  </t>
  </si>
  <si>
    <t>Jefe de la OCI y gestor del proceso</t>
  </si>
  <si>
    <t>Si</t>
  </si>
  <si>
    <t>Preventivo</t>
  </si>
  <si>
    <t>Manual</t>
  </si>
  <si>
    <t>Documentado</t>
  </si>
  <si>
    <t>Continua</t>
  </si>
  <si>
    <t>Con registro</t>
  </si>
  <si>
    <t>Aceptar</t>
  </si>
  <si>
    <t xml:space="preserve">Aprobación del Plan Anual de Auditoría y sus modificaciones por parte del CICCI (Comité Institucional de Coordinación del Control Interno) para la vigencia. </t>
  </si>
  <si>
    <t>Oficina de Control Interno</t>
  </si>
  <si>
    <t>1. Informar a los miembros del Comité de Control Interno para toma de decisiones
2. Establecer plan de mejoramiento para subsanar las situaciones detectadas</t>
  </si>
  <si>
    <t>Reputacional</t>
  </si>
  <si>
    <t>Hallazgos de Entes de Control</t>
  </si>
  <si>
    <t xml:space="preserve">Debilidades en la información utilizada para la elaboración del plan anual de auditoría, debilidades en la planificación del objetivo, alcance y competencias, insuficiencia del personal y solicitudes imprevistas </t>
  </si>
  <si>
    <t xml:space="preserve">     El riesgo afecta la imagen de la entidad con algunos usuarios de relevancia frente al logro de los objetivos</t>
  </si>
  <si>
    <t>Verificación permanente del alcance y objetivo de la auditoria mediante la aprobación del plan individual de auditoría</t>
  </si>
  <si>
    <t>Reducir (mitigar)</t>
  </si>
  <si>
    <t>Capacitación semestral a los profesionales del proceso frente a la planificación del objetivo, alcance y competencia</t>
  </si>
  <si>
    <t>1. Actualización del plan de auditoría.
2. Programar la evaluación o el reporte de inmediato de acuerdo con los lineamientos que se den al respecto.
3. Informar al Comité Institucional de Coordinación de Control Interno (cuando aplique)
4. Solicitud de asignación de recursos adicionales (cuando aplique)</t>
  </si>
  <si>
    <t xml:space="preserve">Revisión de la pertinencia de la actualización normativa en Comité Primario mensual. </t>
  </si>
  <si>
    <t>Análisis del riesgo residual</t>
  </si>
  <si>
    <t>Probabilidad</t>
  </si>
  <si>
    <t>Perfin del Riesgo</t>
  </si>
  <si>
    <t>Proposito del Control</t>
  </si>
  <si>
    <t xml:space="preserve">Periodicidad </t>
  </si>
  <si>
    <t xml:space="preserve">Cómo se realiza
la actividad de
control </t>
  </si>
  <si>
    <t>Qué pasa con las
observaciones o
desviaciones</t>
  </si>
  <si>
    <t>Evidencia de la
ejecución del
control</t>
  </si>
  <si>
    <t>Calificación del Diseño Control</t>
  </si>
  <si>
    <t>Evaluación del Diseño del Control</t>
  </si>
  <si>
    <t>Evaluación de la Ejecución del Control</t>
  </si>
  <si>
    <t>Solidez Individual del Control</t>
  </si>
  <si>
    <t>Aplica plan de
acción para
fortalecer el control</t>
  </si>
  <si>
    <t>Accion para fortalecer el control</t>
  </si>
  <si>
    <t>Solidez del
conjunto
de controles</t>
  </si>
  <si>
    <t>Controles ayudan a disminuir la probabilidad</t>
  </si>
  <si>
    <t>Controles ayudan a disminuir el impacto</t>
  </si>
  <si>
    <t>Desplazamiento / Probabilidad</t>
  </si>
  <si>
    <t>Desplazamiento / Impacto</t>
  </si>
  <si>
    <t>Zona de Riesgo Residual</t>
  </si>
  <si>
    <t>Tratamiento del Riesgo</t>
  </si>
  <si>
    <t>Actividades a ejecutar en caso de materialización del riesgo</t>
  </si>
  <si>
    <t>Posibilidad de favorecimiento a terceros por ocultamiento o manipulación de información por parte de quien desarrolla el trabajo de auditoria debido a conflicto de intereses, aceptación o solicitud de dadivas y presiones indebidas</t>
  </si>
  <si>
    <t>Ocultamiento o manipulación de información</t>
  </si>
  <si>
    <t xml:space="preserve">Conflicto de intereses, aceptación o solicitud de dadivas y presiones indebidas </t>
  </si>
  <si>
    <t>Fraude Interno</t>
  </si>
  <si>
    <t>Revisar permanentemente los informes de Auditoría Interna</t>
  </si>
  <si>
    <t>Jefe de la oficina de control interno</t>
  </si>
  <si>
    <t>FUERTE</t>
  </si>
  <si>
    <t>DIRECTAMENTE</t>
  </si>
  <si>
    <t>Reducir</t>
  </si>
  <si>
    <t>Firma de los auditores del formato "ECM-FM-10 Compromiso independencia y objetividad"</t>
  </si>
  <si>
    <t>Jefe de la Oficina de Control Interno y gestor del proceso</t>
  </si>
  <si>
    <t>Aplicar el procedimiento SCI-PC-03 V1 Denuncias por Actos de Corrupción para el reporte de la situación.</t>
  </si>
  <si>
    <t>Descripción Activos de Información</t>
  </si>
  <si>
    <t>Tipo de Activos / Grupo de Activos</t>
  </si>
  <si>
    <t>Amenaza</t>
  </si>
  <si>
    <t>Vulnerabilidad</t>
  </si>
  <si>
    <t>Tipo de Riesgo Digital</t>
  </si>
  <si>
    <t xml:space="preserve">Responsable </t>
  </si>
  <si>
    <t>¿Tiene responsabe asignbado?</t>
  </si>
  <si>
    <t>Identificación de la Oportunidad</t>
  </si>
  <si>
    <t>Plan de Manejo de Oportunidades</t>
  </si>
  <si>
    <t>Seguimiento Tercera Línea de Defensa</t>
  </si>
  <si>
    <t xml:space="preserve">Causa </t>
  </si>
  <si>
    <t>Descripción de la Oportunidad</t>
  </si>
  <si>
    <t>Seguimiento al plan de manejo de oportunidades y soportes</t>
  </si>
  <si>
    <t>Seguimiento al plan de manejo de oportunidades</t>
  </si>
  <si>
    <t>Matriz de Calor Inherente</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</si>
  <si>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</si>
  <si>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</si>
  <si>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</si>
  <si>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</si>
  <si>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</si>
  <si>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</si>
  <si>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</si>
  <si>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</si>
  <si>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</si>
  <si>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</si>
  <si>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</si>
  <si>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</si>
  <si>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</si>
  <si>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</si>
  <si>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</si>
  <si>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</si>
  <si>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</si>
  <si>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</si>
  <si>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</si>
  <si>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</si>
  <si>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</si>
  <si>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</si>
  <si>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</si>
  <si>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</si>
  <si>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</si>
  <si>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</si>
  <si>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</si>
  <si>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</si>
  <si>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</si>
  <si>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</si>
  <si>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</si>
  <si>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</si>
  <si>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</si>
  <si>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</si>
  <si>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</si>
  <si>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</si>
  <si>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</si>
  <si>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</si>
  <si>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</si>
  <si>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</si>
  <si>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</si>
  <si>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</si>
  <si>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</si>
  <si>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</si>
  <si>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</si>
  <si>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</si>
  <si>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</si>
  <si>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</si>
  <si>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</si>
  <si>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</si>
  <si>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</si>
  <si>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</si>
  <si>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</si>
  <si>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</si>
  <si>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</si>
  <si>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</si>
  <si>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</si>
  <si>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</si>
  <si>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</si>
  <si>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</si>
  <si>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</si>
  <si>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</si>
  <si>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</si>
  <si>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</si>
  <si>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</si>
  <si>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</si>
  <si>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</si>
  <si>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</si>
  <si>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</si>
  <si>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</si>
  <si>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</si>
  <si>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</si>
  <si>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</si>
  <si>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</si>
  <si>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</si>
  <si>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</si>
  <si>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</si>
  <si>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</si>
  <si>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</si>
  <si>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</si>
  <si>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</si>
  <si>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</si>
  <si>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</si>
  <si>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</si>
  <si>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</si>
  <si>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</si>
  <si>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</si>
  <si>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</si>
  <si>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</si>
  <si>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</si>
  <si>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</si>
  <si>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</si>
  <si>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TIPO DE ACTIVO</t>
  </si>
  <si>
    <t>DESCRIPCIÓN</t>
  </si>
  <si>
    <t>Información</t>
  </si>
  <si>
    <t>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t>
  </si>
  <si>
    <t>Software</t>
  </si>
  <si>
    <t>Activo informático lógico como programas, herramientas ofimáticas o sistemas lógicos para la ejecución de las actividades</t>
  </si>
  <si>
    <t>Hardware</t>
  </si>
  <si>
    <t>Equipos físicos de cómputo y de comunicaciones como, servidores, biométricos que por su criticidad son considerados activos de información</t>
  </si>
  <si>
    <t>Servicios</t>
  </si>
  <si>
    <t>Servicio brindado por parte de la entidad para el apoyo de las actividades de los procesos, tales como: Servicios WEB, intranet, CRM, ERP, Portales organizacionales, Aplicaciones entre otros (Pueden estar compuestos por hardware y software)</t>
  </si>
  <si>
    <t>Intangibles</t>
  </si>
  <si>
    <t>Se consideran intangibles aquellos activos inmateriales que otorgan a la entidad una ventaja competitiva relevante, uno de ellos es la imagen corporativa,
reputación o el good will, entre otros</t>
  </si>
  <si>
    <t xml:space="preserve">Componentes de Red </t>
  </si>
  <si>
    <t>Medios necesarios para realizar la conexión de los elementos de hardware y software en una red, por ejemplo, el cableado estructurado y tarjetas de red, routers, switches, entre otros.</t>
  </si>
  <si>
    <t>Personas</t>
  </si>
  <si>
    <t>Aquellos roles que, por su conocimiento, experiencia y criticidad para el proceso, son considerados activos de información, por ejemplo: personal con experiencia y capacitado para realizar una tarea específica en la ejecución de las actividades</t>
  </si>
  <si>
    <t xml:space="preserve">Instalaciones </t>
  </si>
  <si>
    <t>Espacio o área asignada para alojar y salvaguardar los datos considerados como activos críticos para la empresa</t>
  </si>
  <si>
    <t>TABLA DE AMENAZAS</t>
  </si>
  <si>
    <t>TIPO</t>
  </si>
  <si>
    <t>AMENAZA</t>
  </si>
  <si>
    <t>DAÑO FISICO</t>
  </si>
  <si>
    <t>Incendios</t>
  </si>
  <si>
    <t xml:space="preserve">Inundación </t>
  </si>
  <si>
    <t>EVENTOS NATURALES</t>
  </si>
  <si>
    <t>Fenómenos Climáticos</t>
  </si>
  <si>
    <t>Fenómenos Sísmicos</t>
  </si>
  <si>
    <t>PERDIDA DE LOS SERVICIOS ESENCIALES</t>
  </si>
  <si>
    <t>Fallas en el suministro de agua</t>
  </si>
  <si>
    <t>Fallas en el suministro de Aire acondicionado</t>
  </si>
  <si>
    <t>Fallas en el sistema eléctrico</t>
  </si>
  <si>
    <t>FALLAS TÉCNICAS</t>
  </si>
  <si>
    <t>Mal funcionamiento del equipo</t>
  </si>
  <si>
    <t>Saturación del sistema de información</t>
  </si>
  <si>
    <t>Total dependencia para la prestación del servicio por parte de un tercero</t>
  </si>
  <si>
    <t>Mal funcionamiento del Software</t>
  </si>
  <si>
    <t>Daño causado por un tercero</t>
  </si>
  <si>
    <t>Fallo de los enlaces de comunicación</t>
  </si>
  <si>
    <t>Errores de software</t>
  </si>
  <si>
    <t>Errores en mantenimiento</t>
  </si>
  <si>
    <t>Falta de mantenimiento en el Sistema de Información/aplicación/software</t>
  </si>
  <si>
    <t>Obsolencencia Tecnológica</t>
  </si>
  <si>
    <t>Falta de mantenimiento del equipo</t>
  </si>
  <si>
    <t>ACCIONES NO AUTORIZADAS</t>
  </si>
  <si>
    <t>Uso no autorizado del equipo</t>
  </si>
  <si>
    <t>Acceso a la red o al sistema de información por personas no autorizadas</t>
  </si>
  <si>
    <t>Comprometer información confidencial</t>
  </si>
  <si>
    <t>Falsificación de registros</t>
  </si>
  <si>
    <t>Espionaje remoto</t>
  </si>
  <si>
    <t>Código malicioso</t>
  </si>
  <si>
    <t>Hurto de Información institucional</t>
  </si>
  <si>
    <t>Uso indebido de las herramientas de auditoría</t>
  </si>
  <si>
    <t>Acceso físico no autorizado</t>
  </si>
  <si>
    <t>Instalación no autorizada de software</t>
  </si>
  <si>
    <t>Destrucción de registros</t>
  </si>
  <si>
    <t>Revelación de Información</t>
  </si>
  <si>
    <t>Divulgación de Contraseñas</t>
  </si>
  <si>
    <t>Interceptación de servicios de señales de interferencia comprometida</t>
  </si>
  <si>
    <t>Copia fraudulenta del software</t>
  </si>
  <si>
    <t>COMPROMISO DE LAS FUNCIONES</t>
  </si>
  <si>
    <t>Error en el uso o abuso de derechos</t>
  </si>
  <si>
    <t>Falsificación de derechos</t>
  </si>
  <si>
    <t>RECURSOS HUMANOS</t>
  </si>
  <si>
    <t>Incumplimiento de relaciones contractuales</t>
  </si>
  <si>
    <t>Ausencia de servicios de apoyo</t>
  </si>
  <si>
    <t>ALTERACIONES DE ORDEN SOCIAL</t>
  </si>
  <si>
    <t>Huelgas o paros</t>
  </si>
  <si>
    <t>Hurtos o vandalismo</t>
  </si>
  <si>
    <t>TABLA DE VULNERABILIDADES</t>
  </si>
  <si>
    <t>VULNERABILIDAD</t>
  </si>
  <si>
    <t>Mantenimiento Insuficiente</t>
  </si>
  <si>
    <t>Ausencia de esquemas de reemplazo periódico</t>
  </si>
  <si>
    <t>Eliminación de medios de almacenamiento sin eliminar datos</t>
  </si>
  <si>
    <t>Sensibilidad del equipo a los cambios de voltaje</t>
  </si>
  <si>
    <t>Sensibilidad del equipo a la humedad, temperatura, contaminantes o condiciones deficientes de operación</t>
  </si>
  <si>
    <t>Inadecuada gestión de capacidad del sistema</t>
  </si>
  <si>
    <t>Inadecuada seguridad del cableado</t>
  </si>
  <si>
    <t>Desprotección en equipos móviles</t>
  </si>
  <si>
    <t>Mantenimiento inadecuado</t>
  </si>
  <si>
    <t>Susceptibilidad a las variaciones de temperatura (o al polvo y suciedad)</t>
  </si>
  <si>
    <t>Gestión inadecuada del cambio</t>
  </si>
  <si>
    <t>Almacenamiento sin protección</t>
  </si>
  <si>
    <t>Falta de cuidado en la disposición final</t>
  </si>
  <si>
    <t>Copia no controlada</t>
  </si>
  <si>
    <t>SOFTWARE</t>
  </si>
  <si>
    <t>Ausencia o insuficiencia de pruebas de software</t>
  </si>
  <si>
    <t>Ausencia de terminación de sesión</t>
  </si>
  <si>
    <t>Ausencia de registros de auditoría</t>
  </si>
  <si>
    <t>Falta de redundancia (copia única)</t>
  </si>
  <si>
    <t>Asignación errada de los derechos de acceso</t>
  </si>
  <si>
    <t>Copias de respaldo irregulares</t>
  </si>
  <si>
    <t>Interfaz de usuario compleja</t>
  </si>
  <si>
    <t>Contraseñas predeterminadas no modificadas</t>
  </si>
  <si>
    <t>Especificación incompleta para el desarrollo de software</t>
  </si>
  <si>
    <t>Ausencia de documentación</t>
  </si>
  <si>
    <t>Fechas incorrectas</t>
  </si>
  <si>
    <t>Falta de política de acceso o política de acceso remoto</t>
  </si>
  <si>
    <t>Inadecuada gestión y protección de contraseñas</t>
  </si>
  <si>
    <t>Ausencia de mecanismos de identificación y autenticación de usuarios</t>
  </si>
  <si>
    <t>Contraseñas sin protección</t>
  </si>
  <si>
    <t>Software nuevo o inmaduro</t>
  </si>
  <si>
    <t>RED</t>
  </si>
  <si>
    <t>Ausencia de pruebas de envío o recepción de datos</t>
  </si>
  <si>
    <t>Redes de comunicación sin protección</t>
  </si>
  <si>
    <t xml:space="preserve">Ausencia de política y aplicación de escritorio limpio </t>
  </si>
  <si>
    <t>Inadecuada gestión de red</t>
  </si>
  <si>
    <t>Conexión deficiente de cableado</t>
  </si>
  <si>
    <t xml:space="preserve">Tráfico sensible sin protección
</t>
  </si>
  <si>
    <t>Punto único de falla</t>
  </si>
  <si>
    <t>Ausencia del personal</t>
  </si>
  <si>
    <t xml:space="preserve">Entrenamiento insuficiente
</t>
  </si>
  <si>
    <t>Inadecuada segregación de funciones</t>
  </si>
  <si>
    <t>Falta de conciencia en seguridad</t>
  </si>
  <si>
    <t>Ausencia de políticas de uso aceptable</t>
  </si>
  <si>
    <t>Trabajo no supervisado de personal externo o de limpieza</t>
  </si>
  <si>
    <t>LUGAR</t>
  </si>
  <si>
    <t>Uso inadecuado de los controles de acceso a las instalaciones</t>
  </si>
  <si>
    <t>Ausencia mecanismos control de acceso a áreas no autorizadas</t>
  </si>
  <si>
    <t>Áreas susceptibles a inundación</t>
  </si>
  <si>
    <t>Ausencia de mecanismos asociados al Sistema de detección de Incendios</t>
  </si>
  <si>
    <t>Red eléctrica inestable</t>
  </si>
  <si>
    <t>Ausencia de protección en puertas o ventanas</t>
  </si>
  <si>
    <t>ORGANIZACIÓN</t>
  </si>
  <si>
    <t>Ausencia de procedimiento de registro/retiro de usuarios</t>
  </si>
  <si>
    <t>Ausencia de proceso para supervisión de derechos de acceso</t>
  </si>
  <si>
    <t>Ausencia de control de los activos que se encuentran fuera de las instalaciones</t>
  </si>
  <si>
    <t>Ausencia de acuerdos de nivel de servicio (ANS o SLA)</t>
  </si>
  <si>
    <t>Ausencia de mecanismos de monitoreo para brechas en la seguridad</t>
  </si>
  <si>
    <t>Ausencia de procedimientos y de políticas en general</t>
  </si>
  <si>
    <t>INFORMACIÓN</t>
  </si>
  <si>
    <t>Clasificación inadecuada de la información</t>
  </si>
  <si>
    <t>TIPOS DE RIESGOS SEGURIDAD DIGITAL</t>
  </si>
  <si>
    <t>Perdida de disponibilidad</t>
  </si>
  <si>
    <t>Perdida de Confidencialidad</t>
  </si>
  <si>
    <t>Perdidad de Integridad</t>
  </si>
  <si>
    <t>Económico</t>
  </si>
  <si>
    <t>Evitar</t>
  </si>
  <si>
    <t>Reducir (compartir)</t>
  </si>
  <si>
    <t>Plan de accion (solo para la opción reducir)</t>
  </si>
  <si>
    <t>Finalizado</t>
  </si>
  <si>
    <t>En curso</t>
  </si>
  <si>
    <t>Daños Activos Fijos / Eventos externos</t>
  </si>
  <si>
    <t>Fallas Tecnologicas</t>
  </si>
  <si>
    <t>Fiscales</t>
  </si>
  <si>
    <t>Desastres</t>
  </si>
  <si>
    <t>Relaciones Laborales</t>
  </si>
  <si>
    <t>Usuarios, productos y practicas</t>
  </si>
  <si>
    <t>Solicitud de cierre</t>
  </si>
  <si>
    <t>Solicitud de ajuste</t>
  </si>
  <si>
    <t>Fraude Externo</t>
  </si>
  <si>
    <t>SARLAFT</t>
  </si>
  <si>
    <t>No</t>
  </si>
  <si>
    <t>Sin registro</t>
  </si>
  <si>
    <t>Efectivo</t>
  </si>
  <si>
    <t>No efectivo</t>
  </si>
  <si>
    <t xml:space="preserve">Direccionamiento Estratégico </t>
  </si>
  <si>
    <t>Definir los lineamientos estratégicos y el modelo de operación a corto, mediano y largo plazo acorde a las necesidades y espectativas de los grupos de interés.</t>
  </si>
  <si>
    <t xml:space="preserve">Gestión de las Comunicaciones </t>
  </si>
  <si>
    <t>Lograr el posisionamiento y reconocimiento de la Entidad en función de los diferentes grupos de interés por medio del desarrollo de acciones y estrategias de comunicación.</t>
  </si>
  <si>
    <t>Gestión del Conocimiento y la innovación</t>
  </si>
  <si>
    <t>Fortalecer los procesos de la Unidad, mediante la gestión del conocimiento y la adopción de herramientas y metodologías de innovación que permitan, a través del desarrollo de ideas y proyectos con los diferentes grupos de interés, mejorar la eficiencia, flexibilidad y adaptación a los retos de la ciudad de acuerdo con la misión de la Entidad. Así mismo, desde la analítica institucional gestionar la información estadística que produce y requiere la Unidad con relación a la planeación, el fortalecimiento de los registros administrativos y la calidad de la información, orientada a facilitar la toma de decisiones basada en evidencias</t>
  </si>
  <si>
    <t>Gestión Disciplinaria Interna</t>
  </si>
  <si>
    <t>Determinar la responsabilidad disciplinaria de los servidores y ex-servidores públicos de la UAESP, de acuerdo con lo dispuesto en la normativa legal vigente, y realizar el seguimiento a las sanciones impuestas</t>
  </si>
  <si>
    <t>Participación Ciudadana</t>
  </si>
  <si>
    <t>Promover, desarrollar y fortalecer la Política Institucional de Participación Ciudadana y Responsabilidad Social a través de las instancias definidas por la UAESP y las interinstitucionales tales como mesas distritales, espacios de rendición de cuentas virtuales y presenciales entre otras, con el fin de aumentar el conocimiento de los grupos de interés internos y externos en los temas liderados por la Unidad con respecto a su misionalidad</t>
  </si>
  <si>
    <t xml:space="preserve">Gestión Integral de Residuos Sólidos </t>
  </si>
  <si>
    <t>Administrar la prestación efectiva de los servicios orientados a la gestión integral de los residuos sólidos, generando acciones de planeación, coordinación, control y supervisión en función del desarrollo y ejecución de las políticas, planes, programas y proyectos asociados al servicio de aseo en el Distrito Capital.</t>
  </si>
  <si>
    <t xml:space="preserve">Servicios Funerarios </t>
  </si>
  <si>
    <t>Garantizar la prestación de los servicios funerarios en los cementerios de propiedad del distrito capital</t>
  </si>
  <si>
    <t xml:space="preserve">Alumbrado Público </t>
  </si>
  <si>
    <t>Garantizar la prestación del alumbrado público en el Distrito Capital.</t>
  </si>
  <si>
    <t>Gestión del Talento Humano</t>
  </si>
  <si>
    <t>Desarrollar las actividades de vinculación, permanencia y retiro de personal de la Unidad para el cumplimiento de la misión y objetivos institucionales</t>
  </si>
  <si>
    <t>Gestión Documental</t>
  </si>
  <si>
    <t>Establecer lineamientos orientados a la planificación, organización, administración, control y disposición final de la documentación recibida o producida por la Unidad, que garantice el acceso y uso a los usuarios internos y externos.</t>
  </si>
  <si>
    <t xml:space="preserve">Gestión Financiera </t>
  </si>
  <si>
    <t>Administrar los recursos financieros asignados al presupuesto de la UAESP.</t>
  </si>
  <si>
    <t xml:space="preserve">Gestión de Apoyo Logístico </t>
  </si>
  <si>
    <t>Suministrar y controlar los recursos físicos y servicios de apoyo logístico de la UAESP</t>
  </si>
  <si>
    <t xml:space="preserve">Servicio al Ciudadano </t>
  </si>
  <si>
    <t>Atender las solicitudes registradas por los diferentes canales de comunicación dispuestos por la Entidad a as partes interesadas, mediante la gestión eficiente conforme al marco legal vigente, buscando siempre la satisfacción de las necesidades y requerimientos de las mismas</t>
  </si>
  <si>
    <t xml:space="preserve">Gestión Tecnológica y de la Información </t>
  </si>
  <si>
    <t>Administrar y brindar soluciones tecnológicas asegurando la integridad, disponibilidad y confiabilidad de la información.</t>
  </si>
  <si>
    <t xml:space="preserve">Gestión Asuntos Legales </t>
  </si>
  <si>
    <t>Prestar asesoría jurídica a la UAESP para su adecuado funcionamiento.</t>
  </si>
  <si>
    <t>MODERADO</t>
  </si>
  <si>
    <t>DEBIL</t>
  </si>
  <si>
    <t>NO DISMINUYE</t>
  </si>
  <si>
    <t>INDIRECTAMENTE</t>
  </si>
  <si>
    <t>Compartir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</si>
</sst>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rgb="FF000000"/>
      <name val="Calibri"/>
      <family val="2"/>
      <scheme val="minor"/>
    </font>
    <font>
      <sz val="10"/>
      <color rgb="FF212529"/>
      <name val="Calibri"/>
      <family val="2"/>
      <scheme val="minor"/>
    </font>
    <font>
      <b/>
      <sz val="12"/>
      <name val="Arial"/>
      <family val="2"/>
    </font>
    <font>
      <b/>
      <sz val="10"/>
      <name val="Arial"/>
      <family val="2"/>
    </font>
    <font>
      <b/>
      <sz val="14"/>
      <name val="Arial"/>
      <family val="2"/>
    </font>
    <font>
      <sz val="11"/>
      <name val="Arial"/>
      <family val="2"/>
    </font>
    <font>
      <sz val="10"/>
      <name val="Calibri"/>
      <family val="2"/>
      <scheme val="minor"/>
    </font>
    <font>
      <b/>
      <sz val="10"/>
      <name val="Calibri"/>
      <family val="2"/>
      <scheme val="minor"/>
    </font>
    <font>
      <sz val="12"/>
      <name val="Calibri"/>
      <family val="2"/>
      <scheme val="minor"/>
    </font>
    <font>
      <b/>
      <sz val="12"/>
      <color theme="1"/>
      <name val="Arial Rounded MT Bold"/>
      <family val="2"/>
    </font>
    <font>
      <b/>
      <sz val="10"/>
      <color theme="1"/>
      <name val="Calibri"/>
      <family val="2"/>
      <scheme val="minor"/>
    </font>
    <font>
      <b/>
      <sz val="10"/>
      <color theme="1"/>
      <name val="Arial Narrow"/>
      <family val="2"/>
    </font>
    <font>
      <b/>
      <sz val="10"/>
      <color rgb="FF000000"/>
      <name val="Arial Narrow"/>
      <family val="2"/>
    </font>
    <font>
      <sz val="11"/>
      <color rgb="FF000000"/>
      <name val="Arial Narrow"/>
      <family val="2"/>
    </font>
    <font>
      <sz val="10"/>
      <color rgb="FFFF0000"/>
      <name val="Arial"/>
      <family val="2"/>
    </font>
    <font>
      <b/>
      <sz val="11"/>
      <color rgb="FFFF0000"/>
      <name val="Arial"/>
      <family val="2"/>
    </font>
    <font>
      <sz val="11"/>
      <color rgb="FFFF0000"/>
      <name val="Arial"/>
      <family val="2"/>
    </font>
    <font>
      <sz val="11"/>
      <color rgb="FFFF0000"/>
      <name val="Arial Narrow"/>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6EFFD"/>
        <bgColor rgb="FF000000"/>
      </patternFill>
    </fill>
    <fill>
      <patternFill patternType="solid">
        <fgColor rgb="FFE6EFFD"/>
        <bgColor indexed="64"/>
      </patternFill>
    </fill>
  </fills>
  <borders count="83">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theme="0"/>
      </bottom>
      <diagonal/>
    </border>
    <border>
      <left/>
      <right style="thin">
        <color indexed="64"/>
      </right>
      <top/>
      <bottom style="double">
        <color theme="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6">
    <xf numFmtId="0" fontId="0" fillId="0" borderId="0"/>
    <xf numFmtId="9" fontId="14" fillId="0" borderId="0" applyFont="0" applyFill="0" applyBorder="0" applyAlignment="0" applyProtection="0"/>
    <xf numFmtId="0" fontId="47" fillId="0" borderId="0"/>
    <xf numFmtId="0" fontId="48" fillId="0" borderId="0"/>
    <xf numFmtId="0" fontId="5" fillId="0" borderId="0"/>
    <xf numFmtId="0" fontId="36" fillId="0" borderId="0"/>
  </cellStyleXfs>
  <cellXfs count="570">
    <xf numFmtId="0" fontId="0" fillId="0" borderId="0" xfId="0"/>
    <xf numFmtId="0" fontId="1" fillId="0" borderId="0" xfId="0" applyFont="1"/>
    <xf numFmtId="0" fontId="1" fillId="0" borderId="0" xfId="0" applyFont="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28" fillId="0" borderId="0" xfId="0" applyFont="1" applyAlignment="1">
      <alignment vertical="center"/>
    </xf>
    <xf numFmtId="0" fontId="29" fillId="0" borderId="0" xfId="0" applyFont="1"/>
    <xf numFmtId="0" fontId="27" fillId="0" borderId="0" xfId="0" applyFont="1"/>
    <xf numFmtId="0" fontId="0" fillId="0" borderId="0" xfId="0" pivotButton="1"/>
    <xf numFmtId="0" fontId="12" fillId="0" borderId="0" xfId="0" applyFont="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2"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2"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2"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23" fillId="13" borderId="10" xfId="0" applyFont="1" applyFill="1" applyBorder="1" applyAlignment="1" applyProtection="1">
      <alignment horizontal="center" wrapText="1" readingOrder="1"/>
      <protection hidden="1"/>
    </xf>
    <xf numFmtId="0" fontId="0" fillId="3" borderId="0" xfId="0" applyFill="1"/>
    <xf numFmtId="0" fontId="49" fillId="3" borderId="37" xfId="2" applyFont="1" applyFill="1" applyBorder="1"/>
    <xf numFmtId="0" fontId="49" fillId="3" borderId="38" xfId="2" applyFont="1" applyFill="1" applyBorder="1"/>
    <xf numFmtId="0" fontId="49" fillId="3" borderId="39" xfId="2" applyFont="1" applyFill="1" applyBorder="1"/>
    <xf numFmtId="0" fontId="16" fillId="3" borderId="0" xfId="0" applyFont="1" applyFill="1" applyAlignment="1">
      <alignment vertical="center"/>
    </xf>
    <xf numFmtId="0" fontId="5" fillId="3" borderId="0" xfId="0" applyFont="1" applyFill="1"/>
    <xf numFmtId="0" fontId="36" fillId="3" borderId="0" xfId="0" applyFont="1" applyFill="1"/>
    <xf numFmtId="0" fontId="37" fillId="3" borderId="20" xfId="0" applyFont="1" applyFill="1" applyBorder="1" applyAlignment="1">
      <alignment horizontal="center" vertical="center" wrapText="1" readingOrder="1"/>
    </xf>
    <xf numFmtId="0" fontId="38" fillId="3" borderId="20" xfId="0" applyFont="1" applyFill="1" applyBorder="1" applyAlignment="1">
      <alignment horizontal="justify" vertical="center" wrapText="1" readingOrder="1"/>
    </xf>
    <xf numFmtId="9" fontId="37" fillId="3" borderId="29" xfId="0" applyNumberFormat="1" applyFont="1" applyFill="1" applyBorder="1" applyAlignment="1">
      <alignment horizontal="center" vertical="center" wrapText="1" readingOrder="1"/>
    </xf>
    <xf numFmtId="0" fontId="37" fillId="3" borderId="19" xfId="0" applyFont="1" applyFill="1" applyBorder="1" applyAlignment="1">
      <alignment horizontal="center" vertical="center" wrapText="1" readingOrder="1"/>
    </xf>
    <xf numFmtId="0" fontId="38" fillId="3" borderId="19" xfId="0" applyFont="1" applyFill="1" applyBorder="1" applyAlignment="1">
      <alignment horizontal="justify" vertical="center" wrapText="1" readingOrder="1"/>
    </xf>
    <xf numFmtId="9" fontId="37" fillId="3" borderId="24" xfId="0" applyNumberFormat="1" applyFont="1" applyFill="1" applyBorder="1" applyAlignment="1">
      <alignment horizontal="center" vertical="center" wrapText="1" readingOrder="1"/>
    </xf>
    <xf numFmtId="0" fontId="38" fillId="3" borderId="24" xfId="0"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8" fillId="3" borderId="26" xfId="0" applyFont="1" applyFill="1" applyBorder="1" applyAlignment="1">
      <alignment horizontal="justify" vertical="center" wrapText="1" readingOrder="1"/>
    </xf>
    <xf numFmtId="0" fontId="38" fillId="3" borderId="27" xfId="0" applyFont="1" applyFill="1" applyBorder="1" applyAlignment="1">
      <alignment horizontal="center" vertical="center" wrapText="1" readingOrder="1"/>
    </xf>
    <xf numFmtId="0" fontId="46" fillId="3" borderId="0" xfId="0" applyFont="1" applyFill="1"/>
    <xf numFmtId="0" fontId="37" fillId="15" borderId="31" xfId="0" applyFont="1" applyFill="1" applyBorder="1" applyAlignment="1">
      <alignment horizontal="center" vertical="center" wrapText="1" readingOrder="1"/>
    </xf>
    <xf numFmtId="0" fontId="37" fillId="15" borderId="32" xfId="0" applyFont="1" applyFill="1" applyBorder="1" applyAlignment="1">
      <alignment horizontal="center" vertical="center" wrapText="1" readingOrder="1"/>
    </xf>
    <xf numFmtId="0" fontId="13" fillId="3" borderId="0" xfId="0" applyFont="1" applyFill="1"/>
    <xf numFmtId="0" fontId="31"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9" fillId="3" borderId="5" xfId="2" applyFont="1" applyFill="1" applyBorder="1"/>
    <xf numFmtId="0" fontId="54" fillId="3" borderId="0" xfId="0" applyFont="1" applyFill="1" applyAlignment="1">
      <alignment horizontal="left" vertical="center" wrapText="1"/>
    </xf>
    <xf numFmtId="0" fontId="55" fillId="3" borderId="0" xfId="0" applyFont="1" applyFill="1" applyAlignment="1">
      <alignment horizontal="left" vertical="top" wrapText="1"/>
    </xf>
    <xf numFmtId="0" fontId="49" fillId="3" borderId="0" xfId="2" applyFont="1" applyFill="1"/>
    <xf numFmtId="0" fontId="49" fillId="3" borderId="6" xfId="2" applyFont="1" applyFill="1" applyBorder="1"/>
    <xf numFmtId="0" fontId="49" fillId="3" borderId="7" xfId="2" applyFont="1" applyFill="1" applyBorder="1"/>
    <xf numFmtId="0" fontId="49" fillId="3" borderId="9" xfId="2" applyFont="1" applyFill="1" applyBorder="1"/>
    <xf numFmtId="0" fontId="49" fillId="3" borderId="8" xfId="2" applyFont="1" applyFill="1" applyBorder="1"/>
    <xf numFmtId="0" fontId="53" fillId="3" borderId="0" xfId="2" applyFont="1" applyFill="1" applyAlignment="1">
      <alignment horizontal="left" vertical="center" wrapText="1"/>
    </xf>
    <xf numFmtId="0" fontId="49" fillId="3" borderId="0" xfId="2" applyFont="1" applyFill="1" applyAlignment="1">
      <alignment horizontal="left" vertical="center" wrapText="1"/>
    </xf>
    <xf numFmtId="0" fontId="49" fillId="3" borderId="0" xfId="2" quotePrefix="1" applyFont="1" applyFill="1" applyAlignment="1">
      <alignment horizontal="left" vertical="center" wrapText="1"/>
    </xf>
    <xf numFmtId="0" fontId="51" fillId="3" borderId="5" xfId="2" quotePrefix="1" applyFont="1" applyFill="1" applyBorder="1" applyAlignment="1">
      <alignment horizontal="left" vertical="top" wrapText="1"/>
    </xf>
    <xf numFmtId="0" fontId="52" fillId="3" borderId="0" xfId="2" quotePrefix="1" applyFont="1" applyFill="1" applyAlignment="1">
      <alignment horizontal="left" vertical="top" wrapText="1"/>
    </xf>
    <xf numFmtId="0" fontId="52" fillId="3" borderId="6" xfId="2" quotePrefix="1" applyFont="1" applyFill="1" applyBorder="1" applyAlignment="1">
      <alignment horizontal="left" vertical="top" wrapText="1"/>
    </xf>
    <xf numFmtId="0" fontId="1" fillId="0" borderId="0" xfId="0" applyFont="1" applyAlignment="1">
      <alignment horizontal="center" vertical="center" wrapText="1"/>
    </xf>
    <xf numFmtId="0" fontId="58" fillId="0" borderId="0" xfId="0" applyFont="1" applyAlignment="1">
      <alignment horizontal="justify" vertical="center"/>
    </xf>
    <xf numFmtId="0" fontId="58" fillId="0" borderId="0" xfId="0" applyFont="1" applyAlignment="1">
      <alignment vertical="center"/>
    </xf>
    <xf numFmtId="0" fontId="59" fillId="0" borderId="0" xfId="0" applyFont="1"/>
    <xf numFmtId="0" fontId="6" fillId="0" borderId="19" xfId="0" applyFont="1" applyBorder="1" applyAlignment="1" applyProtection="1">
      <alignment horizontal="justify" vertical="center" wrapText="1"/>
      <protection locked="0"/>
    </xf>
    <xf numFmtId="14" fontId="1" fillId="0" borderId="19" xfId="0" applyNumberFormat="1" applyFont="1" applyBorder="1" applyAlignment="1" applyProtection="1">
      <alignment horizontal="center" vertical="center"/>
      <protection locked="0"/>
    </xf>
    <xf numFmtId="0" fontId="1" fillId="0" borderId="19" xfId="0" applyFont="1" applyBorder="1" applyAlignment="1" applyProtection="1">
      <alignment horizontal="justify" vertical="center"/>
      <protection locked="0"/>
    </xf>
    <xf numFmtId="0" fontId="6" fillId="0" borderId="19" xfId="0" applyFont="1" applyBorder="1" applyAlignment="1" applyProtection="1">
      <alignment horizontal="center" vertical="center" wrapText="1"/>
      <protection locked="0"/>
    </xf>
    <xf numFmtId="0" fontId="68" fillId="0" borderId="0" xfId="0" applyFont="1"/>
    <xf numFmtId="0" fontId="69" fillId="0" borderId="19"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hidden="1"/>
    </xf>
    <xf numFmtId="0" fontId="65" fillId="19" borderId="67" xfId="0" applyFont="1" applyFill="1" applyBorder="1" applyAlignment="1" applyProtection="1">
      <alignment horizontal="center" vertical="center" wrapText="1"/>
      <protection hidden="1"/>
    </xf>
    <xf numFmtId="0" fontId="53" fillId="0" borderId="19" xfId="0" applyFont="1" applyBorder="1" applyAlignment="1" applyProtection="1">
      <alignment horizontal="center" vertical="center" wrapText="1"/>
      <protection hidden="1"/>
    </xf>
    <xf numFmtId="0" fontId="70" fillId="24" borderId="30" xfId="0" applyFont="1" applyFill="1" applyBorder="1" applyAlignment="1">
      <alignment horizontal="center"/>
    </xf>
    <xf numFmtId="0" fontId="70" fillId="24" borderId="32" xfId="0" applyFont="1" applyFill="1" applyBorder="1" applyAlignment="1">
      <alignment horizontal="center"/>
    </xf>
    <xf numFmtId="0" fontId="71" fillId="0" borderId="0" xfId="0" applyFont="1"/>
    <xf numFmtId="0" fontId="3" fillId="0" borderId="72" xfId="0" applyFont="1" applyBorder="1" applyAlignment="1">
      <alignment horizontal="center" vertical="center"/>
    </xf>
    <xf numFmtId="0" fontId="3" fillId="0" borderId="73"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3" fillId="0" borderId="25" xfId="0" applyFont="1" applyBorder="1" applyAlignment="1">
      <alignment horizontal="center" vertical="center"/>
    </xf>
    <xf numFmtId="0" fontId="3" fillId="3" borderId="27" xfId="0" applyFont="1" applyFill="1" applyBorder="1" applyAlignment="1">
      <alignment wrapText="1"/>
    </xf>
    <xf numFmtId="0" fontId="70" fillId="24" borderId="25" xfId="0" applyFont="1" applyFill="1" applyBorder="1" applyAlignment="1">
      <alignment horizontal="center" vertical="center"/>
    </xf>
    <xf numFmtId="0" fontId="70" fillId="24" borderId="27" xfId="0" applyFont="1" applyFill="1" applyBorder="1" applyAlignment="1">
      <alignment horizontal="center" vertical="center"/>
    </xf>
    <xf numFmtId="0" fontId="3" fillId="0" borderId="73"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73" xfId="0" applyFont="1" applyBorder="1" applyAlignment="1">
      <alignment horizontal="center"/>
    </xf>
    <xf numFmtId="0" fontId="3" fillId="0" borderId="27" xfId="0" applyFont="1" applyBorder="1" applyAlignment="1">
      <alignment horizontal="center"/>
    </xf>
    <xf numFmtId="0" fontId="70" fillId="24" borderId="77" xfId="0" applyFont="1" applyFill="1" applyBorder="1" applyAlignment="1">
      <alignment horizontal="center" vertical="center"/>
    </xf>
    <xf numFmtId="0" fontId="3" fillId="0" borderId="24" xfId="0" applyFont="1" applyBorder="1" applyAlignment="1">
      <alignment horizontal="center"/>
    </xf>
    <xf numFmtId="0" fontId="3" fillId="0" borderId="24" xfId="0" applyFont="1" applyBorder="1" applyAlignment="1">
      <alignment horizontal="center" vertical="top" wrapText="1"/>
    </xf>
    <xf numFmtId="0" fontId="3" fillId="0" borderId="4" xfId="0" applyFont="1" applyBorder="1" applyAlignment="1">
      <alignment horizontal="center"/>
    </xf>
    <xf numFmtId="0" fontId="3" fillId="0" borderId="8" xfId="0" applyFont="1" applyBorder="1" applyAlignment="1">
      <alignment horizontal="center"/>
    </xf>
    <xf numFmtId="0" fontId="3" fillId="0" borderId="30" xfId="0" applyFont="1" applyBorder="1" applyAlignment="1">
      <alignment horizontal="center"/>
    </xf>
    <xf numFmtId="0" fontId="3" fillId="0" borderId="33" xfId="0" applyFont="1" applyBorder="1" applyAlignment="1">
      <alignment horizontal="center"/>
    </xf>
    <xf numFmtId="0" fontId="70" fillId="25" borderId="19" xfId="0" applyFont="1" applyFill="1" applyBorder="1"/>
    <xf numFmtId="0" fontId="3" fillId="0" borderId="19" xfId="0" applyFont="1" applyBorder="1"/>
    <xf numFmtId="0" fontId="1"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75" fillId="0" borderId="19" xfId="0" applyFont="1" applyBorder="1" applyAlignment="1" applyProtection="1">
      <alignment horizontal="center" vertical="center" wrapText="1"/>
      <protection locked="0"/>
    </xf>
    <xf numFmtId="14" fontId="75" fillId="0" borderId="19" xfId="0" applyNumberFormat="1" applyFont="1" applyBorder="1" applyAlignment="1" applyProtection="1">
      <alignment horizontal="center" vertical="center" wrapText="1"/>
      <protection locked="0"/>
    </xf>
    <xf numFmtId="0" fontId="1" fillId="3" borderId="0" xfId="0" applyFont="1" applyFill="1" applyAlignment="1" applyProtection="1">
      <alignment horizontal="center" vertical="center"/>
      <protection locked="0"/>
    </xf>
    <xf numFmtId="0" fontId="1" fillId="3" borderId="0" xfId="0" applyFont="1" applyFill="1" applyAlignment="1" applyProtection="1">
      <alignment horizontal="center" vertical="center" wrapText="1"/>
      <protection locked="0"/>
    </xf>
    <xf numFmtId="0" fontId="1" fillId="3" borderId="0" xfId="0" applyFont="1" applyFill="1" applyProtection="1">
      <protection locked="0"/>
    </xf>
    <xf numFmtId="0" fontId="1" fillId="3" borderId="0" xfId="0" applyFont="1" applyFill="1" applyAlignment="1" applyProtection="1">
      <alignment horizontal="left" vertical="center"/>
      <protection locked="0"/>
    </xf>
    <xf numFmtId="0" fontId="1" fillId="3" borderId="0" xfId="0" applyFont="1" applyFill="1" applyAlignment="1" applyProtection="1">
      <alignment horizontal="center"/>
      <protection locked="0"/>
    </xf>
    <xf numFmtId="0" fontId="1" fillId="0" borderId="0" xfId="0" applyFont="1" applyProtection="1">
      <protection locked="0"/>
    </xf>
    <xf numFmtId="0" fontId="4" fillId="3"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 fillId="3" borderId="0" xfId="0" applyFont="1" applyFill="1" applyAlignment="1" applyProtection="1">
      <alignment vertical="center"/>
      <protection locked="0"/>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4" fillId="0" borderId="0" xfId="0" applyFont="1" applyProtection="1">
      <protection locked="0"/>
    </xf>
    <xf numFmtId="0" fontId="52" fillId="0" borderId="0" xfId="0" applyFont="1" applyProtection="1">
      <protection locked="0"/>
    </xf>
    <xf numFmtId="0" fontId="2" fillId="3" borderId="0" xfId="0" applyFont="1" applyFill="1" applyProtection="1">
      <protection locked="0"/>
    </xf>
    <xf numFmtId="0" fontId="2" fillId="0" borderId="0" xfId="0" applyFont="1" applyProtection="1">
      <protection locked="0"/>
    </xf>
    <xf numFmtId="0" fontId="52" fillId="3" borderId="0" xfId="0" applyFont="1" applyFill="1" applyAlignment="1" applyProtection="1">
      <alignment horizontal="center" vertical="center"/>
      <protection locked="0"/>
    </xf>
    <xf numFmtId="0" fontId="52" fillId="2" borderId="0" xfId="0" applyFont="1" applyFill="1" applyAlignment="1" applyProtection="1">
      <alignment horizontal="center" vertical="center"/>
      <protection locked="0"/>
    </xf>
    <xf numFmtId="0" fontId="0" fillId="0" borderId="0" xfId="0" applyProtection="1">
      <protection locked="0"/>
    </xf>
    <xf numFmtId="164" fontId="1" fillId="0" borderId="19" xfId="1" applyNumberFormat="1" applyFont="1" applyFill="1" applyBorder="1" applyAlignment="1" applyProtection="1">
      <alignment horizontal="center" vertical="center"/>
    </xf>
    <xf numFmtId="164" fontId="1" fillId="0" borderId="19" xfId="1" applyNumberFormat="1" applyFont="1" applyBorder="1" applyAlignment="1" applyProtection="1">
      <alignment horizontal="center" vertical="center"/>
    </xf>
    <xf numFmtId="0" fontId="1" fillId="3" borderId="0" xfId="0" applyFont="1" applyFill="1" applyAlignment="1" applyProtection="1">
      <alignment wrapText="1"/>
      <protection locked="0"/>
    </xf>
    <xf numFmtId="0" fontId="1" fillId="0" borderId="0" xfId="0" applyFont="1" applyAlignment="1" applyProtection="1">
      <alignment wrapText="1"/>
      <protection locked="0"/>
    </xf>
    <xf numFmtId="0" fontId="47" fillId="3" borderId="38" xfId="0" applyFont="1" applyFill="1" applyBorder="1" applyProtection="1">
      <protection locked="0"/>
    </xf>
    <xf numFmtId="0" fontId="47" fillId="0" borderId="0" xfId="0" applyFont="1" applyProtection="1">
      <protection locked="0"/>
    </xf>
    <xf numFmtId="0" fontId="47" fillId="0" borderId="0" xfId="0" applyFont="1" applyAlignment="1" applyProtection="1">
      <alignment horizontal="center"/>
      <protection locked="0"/>
    </xf>
    <xf numFmtId="0" fontId="47" fillId="3" borderId="0" xfId="0" applyFont="1" applyFill="1" applyProtection="1">
      <protection locked="0"/>
    </xf>
    <xf numFmtId="0" fontId="72" fillId="3" borderId="0" xfId="0" applyFont="1" applyFill="1" applyProtection="1">
      <protection locked="0"/>
    </xf>
    <xf numFmtId="0" fontId="63" fillId="3" borderId="0" xfId="0" applyFont="1" applyFill="1" applyProtection="1">
      <protection locked="0"/>
    </xf>
    <xf numFmtId="0" fontId="2" fillId="0" borderId="78" xfId="0" applyFont="1" applyBorder="1" applyAlignment="1" applyProtection="1">
      <alignment horizontal="center" vertical="center"/>
      <protection locked="0"/>
    </xf>
    <xf numFmtId="0" fontId="2" fillId="0" borderId="78" xfId="0" applyFont="1" applyBorder="1" applyAlignment="1" applyProtection="1">
      <alignment horizontal="center" vertical="center" wrapText="1"/>
      <protection locked="0"/>
    </xf>
    <xf numFmtId="14" fontId="2" fillId="0" borderId="78" xfId="0" applyNumberFormat="1" applyFont="1" applyBorder="1" applyAlignment="1" applyProtection="1">
      <alignment horizontal="center" vertical="center"/>
      <protection locked="0"/>
    </xf>
    <xf numFmtId="0" fontId="27" fillId="3" borderId="0" xfId="0" applyFont="1" applyFill="1"/>
    <xf numFmtId="0" fontId="55" fillId="3" borderId="50" xfId="2" applyFont="1" applyFill="1" applyBorder="1" applyAlignment="1">
      <alignment horizontal="justify" vertical="center" wrapText="1"/>
    </xf>
    <xf numFmtId="0" fontId="55" fillId="3" borderId="51" xfId="2" applyFont="1" applyFill="1" applyBorder="1" applyAlignment="1">
      <alignment horizontal="justify" vertical="center" wrapText="1"/>
    </xf>
    <xf numFmtId="0" fontId="54" fillId="3" borderId="57" xfId="0" applyFont="1" applyFill="1" applyBorder="1" applyAlignment="1">
      <alignment horizontal="left" vertical="center" wrapText="1"/>
    </xf>
    <xf numFmtId="0" fontId="54" fillId="3" borderId="58" xfId="0" applyFont="1" applyFill="1" applyBorder="1" applyAlignment="1">
      <alignment horizontal="left" vertical="center" wrapText="1"/>
    </xf>
    <xf numFmtId="0" fontId="54" fillId="3" borderId="44" xfId="3" applyFont="1" applyFill="1" applyBorder="1" applyAlignment="1">
      <alignment horizontal="left" vertical="top" wrapText="1" readingOrder="1"/>
    </xf>
    <xf numFmtId="0" fontId="54" fillId="3" borderId="45" xfId="3" applyFont="1" applyFill="1" applyBorder="1" applyAlignment="1">
      <alignment horizontal="left" vertical="top" wrapText="1" readingOrder="1"/>
    </xf>
    <xf numFmtId="0" fontId="55" fillId="3" borderId="46" xfId="2" applyFont="1" applyFill="1" applyBorder="1" applyAlignment="1">
      <alignment horizontal="justify" vertical="center" wrapText="1"/>
    </xf>
    <xf numFmtId="0" fontId="55" fillId="3" borderId="47" xfId="2" applyFont="1" applyFill="1" applyBorder="1" applyAlignment="1">
      <alignment horizontal="justify" vertical="center" wrapText="1"/>
    </xf>
    <xf numFmtId="0" fontId="54" fillId="3" borderId="48" xfId="0" applyFont="1" applyFill="1" applyBorder="1" applyAlignment="1">
      <alignment horizontal="left" vertical="center" wrapText="1"/>
    </xf>
    <xf numFmtId="0" fontId="54" fillId="3" borderId="49" xfId="0" applyFont="1" applyFill="1" applyBorder="1" applyAlignment="1">
      <alignment horizontal="left" vertical="center" wrapText="1"/>
    </xf>
    <xf numFmtId="0" fontId="49" fillId="3" borderId="5" xfId="2" applyFont="1" applyFill="1" applyBorder="1" applyAlignment="1">
      <alignment horizontal="left" vertical="top" wrapText="1"/>
    </xf>
    <xf numFmtId="0" fontId="49" fillId="3" borderId="0" xfId="2" applyFont="1" applyFill="1" applyAlignment="1">
      <alignment horizontal="left" vertical="top" wrapText="1"/>
    </xf>
    <xf numFmtId="0" fontId="49" fillId="3" borderId="6" xfId="2" applyFont="1" applyFill="1" applyBorder="1" applyAlignment="1">
      <alignment horizontal="left" vertical="top" wrapText="1"/>
    </xf>
    <xf numFmtId="0" fontId="54" fillId="3" borderId="59" xfId="0" applyFont="1" applyFill="1" applyBorder="1" applyAlignment="1">
      <alignment horizontal="left" vertical="center" wrapText="1"/>
    </xf>
    <xf numFmtId="0" fontId="54" fillId="3" borderId="60" xfId="0" applyFont="1" applyFill="1" applyBorder="1" applyAlignment="1">
      <alignment horizontal="left" vertical="center" wrapText="1"/>
    </xf>
    <xf numFmtId="0" fontId="55" fillId="3" borderId="52" xfId="0" applyFont="1" applyFill="1" applyBorder="1" applyAlignment="1">
      <alignment horizontal="justify" vertical="center" wrapText="1"/>
    </xf>
    <xf numFmtId="0" fontId="55" fillId="3" borderId="53" xfId="0" applyFont="1" applyFill="1" applyBorder="1" applyAlignment="1">
      <alignment horizontal="justify" vertical="center" wrapText="1"/>
    </xf>
    <xf numFmtId="0" fontId="50" fillId="14" borderId="34" xfId="2" applyFont="1" applyFill="1" applyBorder="1" applyAlignment="1">
      <alignment horizontal="center" vertical="center" wrapText="1"/>
    </xf>
    <xf numFmtId="0" fontId="50" fillId="14" borderId="35" xfId="2" applyFont="1" applyFill="1" applyBorder="1" applyAlignment="1">
      <alignment horizontal="center" vertical="center" wrapText="1"/>
    </xf>
    <xf numFmtId="0" fontId="50" fillId="14" borderId="36" xfId="2" applyFont="1" applyFill="1" applyBorder="1" applyAlignment="1">
      <alignment horizontal="center" vertical="center" wrapText="1"/>
    </xf>
    <xf numFmtId="0" fontId="49" fillId="0" borderId="5" xfId="2" quotePrefix="1" applyFont="1" applyBorder="1" applyAlignment="1">
      <alignment horizontal="left" vertical="center" wrapText="1"/>
    </xf>
    <xf numFmtId="0" fontId="49" fillId="0" borderId="0" xfId="2" quotePrefix="1" applyFont="1" applyAlignment="1">
      <alignment horizontal="left" vertical="center" wrapText="1"/>
    </xf>
    <xf numFmtId="0" fontId="49" fillId="0" borderId="6" xfId="2" quotePrefix="1" applyFont="1" applyBorder="1" applyAlignment="1">
      <alignment horizontal="left" vertical="center" wrapText="1"/>
    </xf>
    <xf numFmtId="0" fontId="49" fillId="0" borderId="54" xfId="2" quotePrefix="1" applyFont="1" applyBorder="1" applyAlignment="1">
      <alignment horizontal="left" vertical="center" wrapText="1"/>
    </xf>
    <xf numFmtId="0" fontId="49" fillId="0" borderId="55" xfId="2" quotePrefix="1" applyFont="1" applyBorder="1" applyAlignment="1">
      <alignment horizontal="left" vertical="center" wrapText="1"/>
    </xf>
    <xf numFmtId="0" fontId="49" fillId="0" borderId="56" xfId="2" quotePrefix="1" applyFont="1" applyBorder="1" applyAlignment="1">
      <alignment horizontal="left" vertical="center" wrapText="1"/>
    </xf>
    <xf numFmtId="0" fontId="51" fillId="3" borderId="37" xfId="2" quotePrefix="1" applyFont="1" applyFill="1" applyBorder="1" applyAlignment="1">
      <alignment horizontal="left" vertical="top" wrapText="1"/>
    </xf>
    <xf numFmtId="0" fontId="52" fillId="3" borderId="38" xfId="2" quotePrefix="1" applyFont="1" applyFill="1" applyBorder="1" applyAlignment="1">
      <alignment horizontal="left" vertical="top" wrapText="1"/>
    </xf>
    <xf numFmtId="0" fontId="52" fillId="3" borderId="39" xfId="2" quotePrefix="1" applyFont="1" applyFill="1" applyBorder="1" applyAlignment="1">
      <alignment horizontal="left" vertical="top" wrapText="1"/>
    </xf>
    <xf numFmtId="0" fontId="49" fillId="0" borderId="5" xfId="2" quotePrefix="1" applyFont="1" applyBorder="1" applyAlignment="1">
      <alignment horizontal="left" vertical="top" wrapText="1"/>
    </xf>
    <xf numFmtId="0" fontId="49" fillId="0" borderId="0" xfId="2" quotePrefix="1" applyFont="1" applyAlignment="1">
      <alignment horizontal="left" vertical="top" wrapText="1"/>
    </xf>
    <xf numFmtId="0" fontId="49" fillId="0" borderId="6" xfId="2" quotePrefix="1" applyFont="1" applyBorder="1" applyAlignment="1">
      <alignment horizontal="left" vertical="top" wrapText="1"/>
    </xf>
    <xf numFmtId="0" fontId="54" fillId="14" borderId="40" xfId="3" applyFont="1" applyFill="1" applyBorder="1" applyAlignment="1">
      <alignment horizontal="center" vertical="center" wrapText="1"/>
    </xf>
    <xf numFmtId="0" fontId="54" fillId="14" borderId="41" xfId="3" applyFont="1" applyFill="1" applyBorder="1" applyAlignment="1">
      <alignment horizontal="center" vertical="center" wrapText="1"/>
    </xf>
    <xf numFmtId="0" fontId="54" fillId="14" borderId="42" xfId="2" applyFont="1" applyFill="1" applyBorder="1" applyAlignment="1">
      <alignment horizontal="center" vertical="center"/>
    </xf>
    <xf numFmtId="0" fontId="54" fillId="14" borderId="43" xfId="2" applyFont="1" applyFill="1" applyBorder="1" applyAlignment="1">
      <alignment horizontal="center" vertical="center"/>
    </xf>
    <xf numFmtId="0" fontId="2" fillId="3" borderId="54" xfId="2" quotePrefix="1" applyFont="1" applyFill="1" applyBorder="1" applyAlignment="1">
      <alignment horizontal="justify" vertical="center" wrapText="1"/>
    </xf>
    <xf numFmtId="0" fontId="2" fillId="3" borderId="55" xfId="2" quotePrefix="1" applyFont="1" applyFill="1" applyBorder="1" applyAlignment="1">
      <alignment horizontal="justify" vertical="center" wrapText="1"/>
    </xf>
    <xf numFmtId="0" fontId="2" fillId="3" borderId="56" xfId="2" quotePrefix="1" applyFont="1" applyFill="1" applyBorder="1" applyAlignment="1">
      <alignment horizontal="justify" vertical="center" wrapText="1"/>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67" fillId="19" borderId="66" xfId="0" applyFont="1" applyFill="1" applyBorder="1" applyAlignment="1" applyProtection="1">
      <alignment horizontal="center" vertical="center"/>
      <protection locked="0"/>
    </xf>
    <xf numFmtId="0" fontId="65" fillId="22" borderId="66" xfId="0" applyFont="1" applyFill="1" applyBorder="1" applyAlignment="1" applyProtection="1">
      <alignment horizontal="center" vertical="center" wrapText="1"/>
      <protection hidden="1"/>
    </xf>
    <xf numFmtId="0" fontId="64" fillId="22" borderId="66" xfId="0" applyFont="1" applyFill="1" applyBorder="1" applyAlignment="1" applyProtection="1">
      <alignment horizontal="center" vertical="center" textRotation="90" wrapText="1"/>
      <protection locked="0"/>
    </xf>
    <xf numFmtId="0" fontId="1" fillId="0" borderId="19" xfId="0" applyFont="1" applyBorder="1" applyAlignment="1" applyProtection="1">
      <alignment horizontal="center" vertical="center"/>
      <protection hidden="1"/>
    </xf>
    <xf numFmtId="0" fontId="4" fillId="0" borderId="61" xfId="0" applyFont="1" applyBorder="1" applyAlignment="1" applyProtection="1">
      <alignment horizontal="center" vertical="center" wrapText="1"/>
      <protection hidden="1"/>
    </xf>
    <xf numFmtId="0" fontId="4" fillId="0" borderId="65"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66" fillId="22" borderId="66" xfId="0" applyFont="1" applyFill="1" applyBorder="1" applyAlignment="1" applyProtection="1">
      <alignment horizontal="center" vertical="center" wrapText="1"/>
      <protection hidden="1"/>
    </xf>
    <xf numFmtId="0" fontId="6" fillId="0" borderId="61" xfId="0" applyFont="1" applyBorder="1" applyAlignment="1" applyProtection="1">
      <alignment horizontal="center" vertical="center" wrapText="1"/>
      <protection locked="0"/>
    </xf>
    <xf numFmtId="0" fontId="6" fillId="0" borderId="65"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18" fillId="10" borderId="0" xfId="0" applyFont="1" applyFill="1" applyAlignment="1">
      <alignment horizontal="center" vertical="center" textRotation="90" wrapText="1" readingOrder="1"/>
    </xf>
    <xf numFmtId="0" fontId="18" fillId="10" borderId="6" xfId="0" applyFont="1" applyFill="1" applyBorder="1" applyAlignment="1">
      <alignment horizontal="center" vertical="center" textRotation="90" wrapText="1" readingOrder="1"/>
    </xf>
    <xf numFmtId="0" fontId="21" fillId="12" borderId="11" xfId="0" applyFont="1" applyFill="1" applyBorder="1" applyAlignment="1">
      <alignment horizontal="center" vertical="center" wrapText="1" readingOrder="1"/>
    </xf>
    <xf numFmtId="0" fontId="21" fillId="12" borderId="12" xfId="0" applyFont="1" applyFill="1" applyBorder="1" applyAlignment="1">
      <alignment horizontal="center" vertical="center"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1" borderId="11" xfId="0" applyFont="1" applyFill="1" applyBorder="1" applyAlignment="1">
      <alignment horizontal="center" vertical="center" wrapText="1" readingOrder="1"/>
    </xf>
    <xf numFmtId="0" fontId="21" fillId="11" borderId="12"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3" borderId="11" xfId="0" applyFont="1" applyFill="1" applyBorder="1" applyAlignment="1">
      <alignment horizontal="center" vertical="center" wrapText="1" readingOrder="1"/>
    </xf>
    <xf numFmtId="0" fontId="21" fillId="13" borderId="12"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5" borderId="11" xfId="0" applyFont="1" applyFill="1" applyBorder="1" applyAlignment="1">
      <alignment horizontal="center" vertical="center" wrapText="1" readingOrder="1"/>
    </xf>
    <xf numFmtId="0" fontId="21" fillId="5" borderId="12"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17" fillId="0" borderId="3" xfId="0" applyFont="1" applyBorder="1" applyAlignment="1">
      <alignment horizontal="center" vertical="center" wrapText="1"/>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20" fillId="11" borderId="3"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4"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0" xfId="0" applyFont="1" applyBorder="1" applyAlignment="1">
      <alignment horizontal="center" vertical="center" wrapText="1"/>
    </xf>
    <xf numFmtId="0" fontId="20" fillId="11" borderId="7"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3"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4"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3"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3"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4"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2" fillId="11" borderId="11" xfId="0" applyFont="1" applyFill="1" applyBorder="1" applyAlignment="1">
      <alignment horizontal="center" vertical="center" wrapText="1" readingOrder="1"/>
    </xf>
    <xf numFmtId="0" fontId="42" fillId="11" borderId="12" xfId="0" applyFont="1" applyFill="1" applyBorder="1" applyAlignment="1">
      <alignment horizontal="center" vertical="center" wrapText="1" readingOrder="1"/>
    </xf>
    <xf numFmtId="0" fontId="42" fillId="11" borderId="13" xfId="0" applyFont="1" applyFill="1" applyBorder="1" applyAlignment="1">
      <alignment horizontal="center" vertical="center" wrapText="1" readingOrder="1"/>
    </xf>
    <xf numFmtId="0" fontId="42" fillId="11" borderId="14" xfId="0" applyFont="1" applyFill="1" applyBorder="1" applyAlignment="1">
      <alignment horizontal="center" vertical="center" wrapText="1" readingOrder="1"/>
    </xf>
    <xf numFmtId="0" fontId="42" fillId="11" borderId="0" xfId="0" applyFont="1" applyFill="1" applyAlignment="1">
      <alignment horizontal="center" vertical="center" wrapText="1" readingOrder="1"/>
    </xf>
    <xf numFmtId="0" fontId="42" fillId="11" borderId="15" xfId="0" applyFont="1" applyFill="1" applyBorder="1" applyAlignment="1">
      <alignment horizontal="center" vertical="center" wrapText="1" readingOrder="1"/>
    </xf>
    <xf numFmtId="0" fontId="42" fillId="11" borderId="16" xfId="0" applyFont="1" applyFill="1" applyBorder="1" applyAlignment="1">
      <alignment horizontal="center" vertical="center" wrapText="1" readingOrder="1"/>
    </xf>
    <xf numFmtId="0" fontId="42" fillId="11" borderId="17" xfId="0" applyFont="1" applyFill="1" applyBorder="1" applyAlignment="1">
      <alignment horizontal="center" vertical="center" wrapText="1" readingOrder="1"/>
    </xf>
    <xf numFmtId="0" fontId="42" fillId="11" borderId="18" xfId="0" applyFont="1" applyFill="1" applyBorder="1" applyAlignment="1">
      <alignment horizontal="center" vertical="center" wrapText="1" readingOrder="1"/>
    </xf>
    <xf numFmtId="0" fontId="43" fillId="0" borderId="3" xfId="0" applyFont="1" applyBorder="1" applyAlignment="1">
      <alignment horizontal="center" vertical="center" wrapText="1"/>
    </xf>
    <xf numFmtId="0" fontId="43" fillId="0" borderId="10" xfId="0" applyFont="1" applyBorder="1" applyAlignment="1">
      <alignment horizontal="center" vertical="center"/>
    </xf>
    <xf numFmtId="0" fontId="43" fillId="0" borderId="5" xfId="0" applyFont="1" applyBorder="1" applyAlignment="1">
      <alignment horizontal="center" vertical="center" wrapText="1"/>
    </xf>
    <xf numFmtId="0" fontId="43" fillId="0" borderId="0" xfId="0" applyFont="1" applyAlignment="1">
      <alignment horizontal="center" vertical="center"/>
    </xf>
    <xf numFmtId="0" fontId="43" fillId="0" borderId="5" xfId="0" applyFont="1" applyBorder="1" applyAlignment="1">
      <alignment horizontal="center" vertical="center"/>
    </xf>
    <xf numFmtId="0" fontId="43" fillId="0" borderId="7" xfId="0" applyFont="1" applyBorder="1" applyAlignment="1">
      <alignment horizontal="center" vertical="center"/>
    </xf>
    <xf numFmtId="0" fontId="43" fillId="0" borderId="9" xfId="0" applyFont="1" applyBorder="1" applyAlignment="1">
      <alignment horizontal="center" vertical="center"/>
    </xf>
    <xf numFmtId="0" fontId="42" fillId="12" borderId="11" xfId="0" applyFont="1" applyFill="1" applyBorder="1" applyAlignment="1">
      <alignment horizontal="center" vertical="center" wrapText="1" readingOrder="1"/>
    </xf>
    <xf numFmtId="0" fontId="42" fillId="12" borderId="12" xfId="0" applyFont="1" applyFill="1" applyBorder="1" applyAlignment="1">
      <alignment horizontal="center" vertical="center" wrapText="1" readingOrder="1"/>
    </xf>
    <xf numFmtId="0" fontId="42" fillId="12" borderId="13" xfId="0" applyFont="1" applyFill="1" applyBorder="1" applyAlignment="1">
      <alignment horizontal="center" vertical="center" wrapText="1" readingOrder="1"/>
    </xf>
    <xf numFmtId="0" fontId="42" fillId="12" borderId="14" xfId="0" applyFont="1" applyFill="1" applyBorder="1" applyAlignment="1">
      <alignment horizontal="center" vertical="center" wrapText="1" readingOrder="1"/>
    </xf>
    <xf numFmtId="0" fontId="42" fillId="12" borderId="0" xfId="0" applyFont="1" applyFill="1" applyAlignment="1">
      <alignment horizontal="center" vertical="center" wrapText="1" readingOrder="1"/>
    </xf>
    <xf numFmtId="0" fontId="42" fillId="12" borderId="15" xfId="0" applyFont="1" applyFill="1" applyBorder="1" applyAlignment="1">
      <alignment horizontal="center" vertical="center" wrapText="1" readingOrder="1"/>
    </xf>
    <xf numFmtId="0" fontId="42" fillId="12" borderId="16" xfId="0" applyFont="1" applyFill="1" applyBorder="1" applyAlignment="1">
      <alignment horizontal="center" vertical="center" wrapText="1" readingOrder="1"/>
    </xf>
    <xf numFmtId="0" fontId="42" fillId="12" borderId="17" xfId="0" applyFont="1" applyFill="1" applyBorder="1" applyAlignment="1">
      <alignment horizontal="center" vertical="center" wrapText="1" readingOrder="1"/>
    </xf>
    <xf numFmtId="0" fontId="42" fillId="12" borderId="18" xfId="0" applyFont="1" applyFill="1" applyBorder="1" applyAlignment="1">
      <alignment horizontal="center" vertical="center" wrapText="1" readingOrder="1"/>
    </xf>
    <xf numFmtId="0" fontId="41" fillId="0" borderId="0" xfId="0" applyFont="1" applyAlignment="1">
      <alignment horizontal="center" vertical="center" wrapText="1"/>
    </xf>
    <xf numFmtId="0" fontId="22" fillId="0" borderId="0" xfId="0" applyFont="1" applyAlignment="1">
      <alignment horizontal="center" vertical="center" wrapText="1"/>
    </xf>
    <xf numFmtId="0" fontId="43" fillId="0" borderId="4" xfId="0" applyFont="1" applyBorder="1" applyAlignment="1">
      <alignment horizontal="center" vertical="center"/>
    </xf>
    <xf numFmtId="0" fontId="43" fillId="0" borderId="6" xfId="0" applyFont="1" applyBorder="1" applyAlignment="1">
      <alignment horizontal="center" vertical="center"/>
    </xf>
    <xf numFmtId="0" fontId="43" fillId="0" borderId="8" xfId="0" applyFont="1" applyBorder="1" applyAlignment="1">
      <alignment horizontal="center" vertical="center"/>
    </xf>
    <xf numFmtId="0" fontId="42" fillId="5" borderId="11" xfId="0" applyFont="1" applyFill="1" applyBorder="1" applyAlignment="1">
      <alignment horizontal="center" vertical="center" wrapText="1" readingOrder="1"/>
    </xf>
    <xf numFmtId="0" fontId="42" fillId="5" borderId="12" xfId="0" applyFont="1" applyFill="1" applyBorder="1" applyAlignment="1">
      <alignment horizontal="center" vertical="center" wrapText="1" readingOrder="1"/>
    </xf>
    <xf numFmtId="0" fontId="42" fillId="5" borderId="13" xfId="0" applyFont="1" applyFill="1" applyBorder="1" applyAlignment="1">
      <alignment horizontal="center" vertical="center" wrapText="1" readingOrder="1"/>
    </xf>
    <xf numFmtId="0" fontId="42" fillId="5" borderId="14" xfId="0" applyFont="1" applyFill="1" applyBorder="1" applyAlignment="1">
      <alignment horizontal="center" vertical="center" wrapText="1" readingOrder="1"/>
    </xf>
    <xf numFmtId="0" fontId="42" fillId="5" borderId="0" xfId="0" applyFont="1" applyFill="1" applyAlignment="1">
      <alignment horizontal="center" vertical="center" wrapText="1" readingOrder="1"/>
    </xf>
    <xf numFmtId="0" fontId="42" fillId="5" borderId="15" xfId="0" applyFont="1" applyFill="1" applyBorder="1" applyAlignment="1">
      <alignment horizontal="center" vertical="center" wrapText="1" readingOrder="1"/>
    </xf>
    <xf numFmtId="0" fontId="42" fillId="5" borderId="16" xfId="0" applyFont="1" applyFill="1" applyBorder="1" applyAlignment="1">
      <alignment horizontal="center" vertical="center" wrapText="1" readingOrder="1"/>
    </xf>
    <xf numFmtId="0" fontId="42" fillId="5" borderId="17" xfId="0" applyFont="1" applyFill="1" applyBorder="1" applyAlignment="1">
      <alignment horizontal="center" vertical="center" wrapText="1" readingOrder="1"/>
    </xf>
    <xf numFmtId="0" fontId="42" fillId="5" borderId="18" xfId="0" applyFont="1" applyFill="1" applyBorder="1" applyAlignment="1">
      <alignment horizontal="center" vertical="center" wrapText="1" readingOrder="1"/>
    </xf>
    <xf numFmtId="0" fontId="42" fillId="13" borderId="11" xfId="0" applyFont="1" applyFill="1" applyBorder="1" applyAlignment="1">
      <alignment horizontal="center" vertical="center" wrapText="1" readingOrder="1"/>
    </xf>
    <xf numFmtId="0" fontId="42" fillId="13" borderId="12" xfId="0" applyFont="1" applyFill="1" applyBorder="1" applyAlignment="1">
      <alignment horizontal="center" vertical="center" wrapText="1" readingOrder="1"/>
    </xf>
    <xf numFmtId="0" fontId="42" fillId="13" borderId="13" xfId="0" applyFont="1" applyFill="1" applyBorder="1" applyAlignment="1">
      <alignment horizontal="center" vertical="center" wrapText="1" readingOrder="1"/>
    </xf>
    <xf numFmtId="0" fontId="42" fillId="13" borderId="14" xfId="0" applyFont="1" applyFill="1" applyBorder="1" applyAlignment="1">
      <alignment horizontal="center" vertical="center" wrapText="1" readingOrder="1"/>
    </xf>
    <xf numFmtId="0" fontId="42" fillId="13" borderId="0" xfId="0" applyFont="1" applyFill="1" applyAlignment="1">
      <alignment horizontal="center" vertical="center" wrapText="1" readingOrder="1"/>
    </xf>
    <xf numFmtId="0" fontId="42" fillId="13" borderId="15" xfId="0" applyFont="1" applyFill="1" applyBorder="1" applyAlignment="1">
      <alignment horizontal="center" vertical="center" wrapText="1" readingOrder="1"/>
    </xf>
    <xf numFmtId="0" fontId="42" fillId="13" borderId="16" xfId="0" applyFont="1" applyFill="1" applyBorder="1" applyAlignment="1">
      <alignment horizontal="center" vertical="center" wrapText="1" readingOrder="1"/>
    </xf>
    <xf numFmtId="0" fontId="42" fillId="13" borderId="17" xfId="0" applyFont="1" applyFill="1" applyBorder="1" applyAlignment="1">
      <alignment horizontal="center" vertical="center" wrapText="1" readingOrder="1"/>
    </xf>
    <xf numFmtId="0" fontId="42" fillId="13" borderId="18" xfId="0" applyFont="1" applyFill="1" applyBorder="1" applyAlignment="1">
      <alignment horizontal="center" vertical="center" wrapText="1" readingOrder="1"/>
    </xf>
    <xf numFmtId="0" fontId="43" fillId="0" borderId="10" xfId="0" applyFont="1" applyBorder="1" applyAlignment="1">
      <alignment horizontal="center" vertical="center" wrapText="1"/>
    </xf>
    <xf numFmtId="0" fontId="24" fillId="0" borderId="0" xfId="0" applyFont="1" applyAlignment="1">
      <alignment horizontal="center" vertical="center"/>
    </xf>
    <xf numFmtId="0" fontId="45" fillId="0" borderId="0" xfId="0" applyFont="1" applyAlignment="1">
      <alignment horizontal="center" vertical="center"/>
    </xf>
    <xf numFmtId="0" fontId="40" fillId="15" borderId="21" xfId="0" applyFont="1" applyFill="1" applyBorder="1" applyAlignment="1">
      <alignment horizontal="center" vertical="center" wrapText="1" readingOrder="1"/>
    </xf>
    <xf numFmtId="0" fontId="40" fillId="15" borderId="22" xfId="0" applyFont="1" applyFill="1" applyBorder="1" applyAlignment="1">
      <alignment horizontal="center" vertical="center" wrapText="1" readingOrder="1"/>
    </xf>
    <xf numFmtId="0" fontId="40" fillId="15" borderId="33" xfId="0" applyFont="1" applyFill="1" applyBorder="1" applyAlignment="1">
      <alignment horizontal="center" vertical="center" wrapText="1" readingOrder="1"/>
    </xf>
    <xf numFmtId="0" fontId="35" fillId="3" borderId="0" xfId="0" applyFont="1" applyFill="1" applyAlignment="1">
      <alignment horizontal="justify" vertical="center" wrapText="1"/>
    </xf>
    <xf numFmtId="0" fontId="37" fillId="15" borderId="30" xfId="0" applyFont="1" applyFill="1" applyBorder="1" applyAlignment="1">
      <alignment horizontal="center" vertical="center" wrapText="1" readingOrder="1"/>
    </xf>
    <xf numFmtId="0" fontId="37" fillId="15" borderId="31" xfId="0" applyFont="1" applyFill="1" applyBorder="1" applyAlignment="1">
      <alignment horizontal="center" vertical="center" wrapText="1" readingOrder="1"/>
    </xf>
    <xf numFmtId="0" fontId="37" fillId="3" borderId="28" xfId="0" applyFont="1" applyFill="1" applyBorder="1" applyAlignment="1">
      <alignment horizontal="center" vertical="center" wrapText="1" readingOrder="1"/>
    </xf>
    <xf numFmtId="0" fontId="37" fillId="3" borderId="23" xfId="0" applyFont="1" applyFill="1" applyBorder="1" applyAlignment="1">
      <alignment horizontal="center" vertical="center" wrapText="1" readingOrder="1"/>
    </xf>
    <xf numFmtId="0" fontId="37" fillId="3" borderId="20" xfId="0" applyFont="1" applyFill="1" applyBorder="1" applyAlignment="1">
      <alignment horizontal="center" vertical="center" wrapText="1" readingOrder="1"/>
    </xf>
    <xf numFmtId="0" fontId="37" fillId="3" borderId="19" xfId="0" applyFont="1" applyFill="1" applyBorder="1" applyAlignment="1">
      <alignment horizontal="center" vertical="center" wrapText="1" readingOrder="1"/>
    </xf>
    <xf numFmtId="0" fontId="37" fillId="3" borderId="25" xfId="0"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 fillId="0" borderId="7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70" fillId="24" borderId="72" xfId="0" applyFont="1" applyFill="1" applyBorder="1" applyAlignment="1">
      <alignment horizontal="center" vertical="center"/>
    </xf>
    <xf numFmtId="0" fontId="70" fillId="24" borderId="73" xfId="0" applyFont="1" applyFill="1" applyBorder="1" applyAlignment="1">
      <alignment horizontal="center" vertical="center"/>
    </xf>
    <xf numFmtId="0" fontId="3" fillId="0" borderId="72" xfId="0" applyFont="1" applyBorder="1" applyAlignment="1">
      <alignment horizontal="center" vertical="center"/>
    </xf>
    <xf numFmtId="0" fontId="3" fillId="0" borderId="25"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2" xfId="0" applyFont="1" applyBorder="1" applyAlignment="1">
      <alignment horizontal="center" wrapText="1"/>
    </xf>
    <xf numFmtId="0" fontId="3" fillId="0" borderId="25" xfId="0" applyFont="1" applyBorder="1" applyAlignment="1">
      <alignment horizontal="center" wrapText="1"/>
    </xf>
    <xf numFmtId="0" fontId="60" fillId="3" borderId="19" xfId="0" applyFont="1" applyFill="1" applyBorder="1" applyAlignment="1" applyProtection="1">
      <alignment horizontal="center" vertical="center" wrapText="1"/>
    </xf>
    <xf numFmtId="14" fontId="61" fillId="3" borderId="19" xfId="0" applyNumberFormat="1" applyFont="1" applyFill="1" applyBorder="1" applyAlignment="1" applyProtection="1">
      <alignment horizontal="center"/>
    </xf>
    <xf numFmtId="14" fontId="62" fillId="3" borderId="19" xfId="0" applyNumberFormat="1" applyFont="1" applyFill="1" applyBorder="1" applyAlignment="1" applyProtection="1">
      <alignment horizontal="center" vertical="center"/>
    </xf>
    <xf numFmtId="0" fontId="60" fillId="16" borderId="61" xfId="0" applyFont="1" applyFill="1" applyBorder="1" applyAlignment="1" applyProtection="1">
      <alignment horizontal="center" vertical="center" wrapText="1"/>
    </xf>
    <xf numFmtId="0" fontId="60" fillId="16" borderId="62" xfId="0" applyFont="1" applyFill="1" applyBorder="1" applyAlignment="1" applyProtection="1">
      <alignment horizontal="center" vertical="center" wrapText="1"/>
    </xf>
    <xf numFmtId="0" fontId="60" fillId="16" borderId="63" xfId="0" applyFont="1" applyFill="1" applyBorder="1" applyAlignment="1" applyProtection="1">
      <alignment horizontal="center" vertical="center" wrapText="1"/>
    </xf>
    <xf numFmtId="0" fontId="60" fillId="16" borderId="64" xfId="0" applyFont="1" applyFill="1" applyBorder="1" applyAlignment="1" applyProtection="1">
      <alignment horizontal="center" vertical="center" wrapText="1"/>
    </xf>
    <xf numFmtId="0" fontId="60" fillId="16" borderId="65" xfId="0" applyFont="1" applyFill="1" applyBorder="1" applyAlignment="1" applyProtection="1">
      <alignment horizontal="center" vertical="center" wrapText="1"/>
    </xf>
    <xf numFmtId="0" fontId="60" fillId="17" borderId="19" xfId="0" applyFont="1" applyFill="1" applyBorder="1" applyAlignment="1" applyProtection="1">
      <alignment horizontal="center" vertical="center" wrapText="1"/>
    </xf>
    <xf numFmtId="0" fontId="60" fillId="16" borderId="20" xfId="0" applyFont="1" applyFill="1" applyBorder="1" applyAlignment="1" applyProtection="1">
      <alignment horizontal="center" vertical="center" wrapText="1"/>
    </xf>
    <xf numFmtId="0" fontId="60" fillId="18" borderId="19" xfId="0" applyFont="1" applyFill="1" applyBorder="1" applyAlignment="1" applyProtection="1">
      <alignment horizontal="center" vertical="center"/>
    </xf>
    <xf numFmtId="0" fontId="60" fillId="18" borderId="19" xfId="0" applyFont="1" applyFill="1" applyBorder="1" applyAlignment="1" applyProtection="1">
      <alignment horizontal="center" vertical="center" wrapText="1"/>
    </xf>
    <xf numFmtId="0" fontId="47" fillId="0" borderId="19" xfId="0" applyFont="1" applyBorder="1" applyAlignment="1" applyProtection="1">
      <alignment horizontal="center" vertical="center" wrapText="1"/>
    </xf>
    <xf numFmtId="0" fontId="47" fillId="0" borderId="19" xfId="0" applyFont="1" applyBorder="1" applyAlignment="1" applyProtection="1">
      <alignment vertical="center" wrapText="1"/>
    </xf>
    <xf numFmtId="0" fontId="47" fillId="0" borderId="19" xfId="0" quotePrefix="1" applyFont="1" applyBorder="1" applyAlignment="1" applyProtection="1">
      <alignment vertical="center" wrapText="1"/>
    </xf>
    <xf numFmtId="0" fontId="47" fillId="0" borderId="19" xfId="0" applyFont="1" applyBorder="1" applyAlignment="1" applyProtection="1">
      <alignment horizontal="justify" vertical="center" wrapText="1"/>
    </xf>
    <xf numFmtId="0" fontId="47" fillId="0" borderId="62" xfId="0" quotePrefix="1" applyFont="1" applyBorder="1" applyAlignment="1" applyProtection="1">
      <alignment vertical="center" wrapText="1"/>
    </xf>
    <xf numFmtId="0" fontId="47" fillId="0" borderId="19" xfId="4" applyFont="1" applyBorder="1" applyAlignment="1" applyProtection="1">
      <alignment vertical="center" wrapText="1"/>
    </xf>
    <xf numFmtId="0" fontId="47" fillId="0" borderId="61" xfId="4" applyFont="1" applyBorder="1" applyAlignment="1" applyProtection="1">
      <alignment horizontal="center" vertical="center" wrapText="1"/>
    </xf>
    <xf numFmtId="0" fontId="47" fillId="0" borderId="62" xfId="0" applyFont="1" applyBorder="1" applyAlignment="1" applyProtection="1">
      <alignment vertical="center" wrapText="1"/>
    </xf>
    <xf numFmtId="0" fontId="47" fillId="0" borderId="65" xfId="4" applyFont="1" applyBorder="1" applyAlignment="1" applyProtection="1">
      <alignment horizontal="center" vertical="center" wrapText="1"/>
    </xf>
    <xf numFmtId="0" fontId="47" fillId="0" borderId="20" xfId="4" applyFont="1" applyBorder="1" applyAlignment="1" applyProtection="1">
      <alignment horizontal="center" vertical="center" wrapText="1"/>
    </xf>
    <xf numFmtId="0" fontId="47" fillId="0" borderId="62" xfId="0" applyFont="1" applyBorder="1" applyAlignment="1" applyProtection="1">
      <alignment wrapText="1"/>
    </xf>
    <xf numFmtId="0" fontId="47" fillId="0" borderId="78" xfId="0" applyFont="1" applyBorder="1" applyAlignment="1" applyProtection="1">
      <alignment vertical="center" wrapText="1"/>
    </xf>
    <xf numFmtId="0" fontId="47" fillId="3" borderId="78" xfId="0" applyFont="1" applyFill="1" applyBorder="1" applyAlignment="1" applyProtection="1">
      <alignment vertical="center" wrapText="1"/>
    </xf>
    <xf numFmtId="0" fontId="47" fillId="0" borderId="78" xfId="0" applyFont="1" applyBorder="1" applyAlignment="1" applyProtection="1">
      <alignment horizontal="left" vertical="center" wrapText="1"/>
    </xf>
    <xf numFmtId="0" fontId="47" fillId="0" borderId="78" xfId="0" applyFont="1" applyBorder="1" applyAlignment="1" applyProtection="1">
      <alignment vertical="top" wrapText="1"/>
    </xf>
    <xf numFmtId="0" fontId="47" fillId="0" borderId="78" xfId="0" applyFont="1" applyBorder="1" applyAlignment="1" applyProtection="1">
      <alignment horizontal="center" vertical="center" wrapText="1"/>
    </xf>
    <xf numFmtId="0" fontId="47" fillId="0" borderId="82" xfId="0" applyFont="1" applyBorder="1" applyAlignment="1" applyProtection="1">
      <alignment vertical="center" wrapText="1"/>
    </xf>
    <xf numFmtId="0" fontId="47" fillId="0" borderId="78" xfId="0" applyFont="1" applyBorder="1" applyAlignment="1" applyProtection="1">
      <alignment wrapText="1"/>
    </xf>
    <xf numFmtId="0" fontId="47" fillId="0" borderId="82" xfId="0" applyFont="1" applyBorder="1" applyAlignment="1" applyProtection="1">
      <alignment wrapText="1"/>
    </xf>
    <xf numFmtId="0" fontId="47" fillId="0" borderId="19" xfId="0" applyFont="1" applyBorder="1" applyAlignment="1" applyProtection="1">
      <alignment horizontal="left" vertical="center" wrapText="1"/>
    </xf>
    <xf numFmtId="0" fontId="47" fillId="0" borderId="19" xfId="0" applyFont="1" applyBorder="1" applyAlignment="1" applyProtection="1">
      <alignment wrapText="1"/>
    </xf>
    <xf numFmtId="0" fontId="47" fillId="3" borderId="0" xfId="0" applyFont="1" applyFill="1" applyProtection="1"/>
    <xf numFmtId="0" fontId="47" fillId="0" borderId="19" xfId="0" applyFont="1" applyBorder="1" applyAlignment="1" applyProtection="1">
      <alignment horizontal="center" vertical="center"/>
    </xf>
    <xf numFmtId="0" fontId="0" fillId="0" borderId="19" xfId="0" applyBorder="1" applyAlignment="1" applyProtection="1">
      <alignment vertical="center" wrapText="1"/>
    </xf>
    <xf numFmtId="0" fontId="47" fillId="0" borderId="19" xfId="0" applyFont="1" applyBorder="1" applyAlignment="1" applyProtection="1">
      <alignment vertical="center"/>
    </xf>
    <xf numFmtId="0" fontId="47" fillId="0" borderId="19" xfId="0" applyFont="1" applyBorder="1" applyProtection="1"/>
    <xf numFmtId="0" fontId="47" fillId="0" borderId="62" xfId="0" applyFont="1" applyBorder="1" applyProtection="1"/>
    <xf numFmtId="0" fontId="47" fillId="0" borderId="62" xfId="0" applyFont="1" applyBorder="1" applyAlignment="1" applyProtection="1">
      <alignment vertical="center"/>
    </xf>
    <xf numFmtId="0" fontId="47" fillId="0" borderId="19" xfId="0" quotePrefix="1" applyFont="1" applyBorder="1" applyAlignment="1" applyProtection="1">
      <alignment horizontal="justify" vertical="center" wrapText="1"/>
    </xf>
    <xf numFmtId="0" fontId="47" fillId="0" borderId="19" xfId="4" applyFont="1" applyBorder="1" applyAlignment="1" applyProtection="1">
      <alignment horizontal="justify" vertical="center" wrapText="1"/>
    </xf>
    <xf numFmtId="0" fontId="61" fillId="0" borderId="19" xfId="0" applyFont="1" applyBorder="1" applyAlignment="1" applyProtection="1">
      <alignment horizontal="center" vertical="center" wrapText="1"/>
    </xf>
    <xf numFmtId="0" fontId="60" fillId="0" borderId="19" xfId="0" applyFont="1" applyBorder="1" applyAlignment="1" applyProtection="1">
      <alignment horizontal="justify" vertical="center" wrapText="1"/>
    </xf>
    <xf numFmtId="0" fontId="72" fillId="3" borderId="0" xfId="0" applyFont="1" applyFill="1" applyProtection="1"/>
    <xf numFmtId="0" fontId="73" fillId="3" borderId="0" xfId="0" applyFont="1" applyFill="1" applyProtection="1"/>
    <xf numFmtId="0" fontId="72" fillId="3" borderId="0" xfId="0" applyFont="1" applyFill="1" applyAlignment="1" applyProtection="1">
      <alignment horizontal="left" vertical="center" wrapText="1"/>
    </xf>
    <xf numFmtId="0" fontId="74" fillId="3" borderId="0" xfId="0" applyFont="1" applyFill="1" applyAlignment="1" applyProtection="1">
      <alignment vertical="center" wrapText="1"/>
    </xf>
    <xf numFmtId="0" fontId="72" fillId="3" borderId="0" xfId="0" applyFont="1" applyFill="1" applyAlignment="1" applyProtection="1">
      <alignment wrapText="1"/>
    </xf>
    <xf numFmtId="0" fontId="47" fillId="3" borderId="0" xfId="0" applyFont="1" applyFill="1" applyAlignment="1" applyProtection="1">
      <alignment horizontal="left" vertical="center" wrapText="1"/>
    </xf>
    <xf numFmtId="0" fontId="63" fillId="3" borderId="0" xfId="0" applyFont="1" applyFill="1" applyAlignment="1" applyProtection="1">
      <alignment vertical="center" wrapText="1"/>
    </xf>
    <xf numFmtId="0" fontId="47" fillId="3" borderId="0" xfId="0" applyFont="1" applyFill="1" applyAlignment="1" applyProtection="1">
      <alignment wrapText="1"/>
    </xf>
    <xf numFmtId="0" fontId="4" fillId="19" borderId="62" xfId="0" applyFont="1" applyFill="1" applyBorder="1" applyAlignment="1" applyProtection="1">
      <alignment horizontal="center" vertical="center"/>
    </xf>
    <xf numFmtId="0" fontId="4" fillId="19" borderId="63" xfId="0" applyFont="1" applyFill="1" applyBorder="1" applyAlignment="1" applyProtection="1">
      <alignment horizontal="center" vertical="center"/>
    </xf>
    <xf numFmtId="0" fontId="4" fillId="19" borderId="64" xfId="0" applyFont="1" applyFill="1" applyBorder="1" applyAlignment="1" applyProtection="1">
      <alignment horizontal="center" vertical="center"/>
    </xf>
    <xf numFmtId="0" fontId="4" fillId="20" borderId="19" xfId="0" applyFont="1" applyFill="1" applyBorder="1" applyAlignment="1" applyProtection="1">
      <alignment horizontal="center" vertical="center"/>
    </xf>
    <xf numFmtId="0" fontId="4" fillId="21" borderId="19" xfId="0" applyFont="1" applyFill="1" applyBorder="1" applyAlignment="1" applyProtection="1">
      <alignment horizontal="center" vertical="center"/>
    </xf>
    <xf numFmtId="0" fontId="4" fillId="17" borderId="19" xfId="0" applyFont="1" applyFill="1" applyBorder="1" applyAlignment="1" applyProtection="1">
      <alignment horizontal="center" vertical="center"/>
    </xf>
    <xf numFmtId="0" fontId="4" fillId="23" borderId="19" xfId="0" applyFont="1" applyFill="1" applyBorder="1" applyAlignment="1" applyProtection="1">
      <alignment horizontal="center" vertical="center"/>
    </xf>
    <xf numFmtId="0" fontId="4" fillId="15" borderId="62" xfId="0" applyFont="1" applyFill="1" applyBorder="1" applyAlignment="1" applyProtection="1">
      <alignment horizontal="center" vertical="center"/>
    </xf>
    <xf numFmtId="0" fontId="4" fillId="15" borderId="63" xfId="0" applyFont="1" applyFill="1" applyBorder="1" applyAlignment="1" applyProtection="1">
      <alignment horizontal="center" vertical="center"/>
    </xf>
    <xf numFmtId="0" fontId="4" fillId="15" borderId="64" xfId="0" applyFont="1" applyFill="1" applyBorder="1" applyAlignment="1" applyProtection="1">
      <alignment horizontal="center" vertical="center"/>
    </xf>
    <xf numFmtId="0" fontId="26" fillId="19" borderId="19" xfId="0" applyFont="1" applyFill="1" applyBorder="1" applyAlignment="1" applyProtection="1">
      <alignment horizontal="center" vertical="center" textRotation="90"/>
    </xf>
    <xf numFmtId="0" fontId="4" fillId="19" borderId="19" xfId="0" applyFont="1" applyFill="1" applyBorder="1" applyAlignment="1" applyProtection="1">
      <alignment horizontal="center" vertical="center" wrapText="1"/>
    </xf>
    <xf numFmtId="0" fontId="52" fillId="19" borderId="19" xfId="0" applyFont="1" applyFill="1" applyBorder="1" applyAlignment="1" applyProtection="1">
      <alignment horizontal="center" vertical="center" wrapText="1"/>
    </xf>
    <xf numFmtId="0" fontId="4" fillId="19" borderId="19" xfId="0" applyFont="1" applyFill="1" applyBorder="1" applyAlignment="1" applyProtection="1">
      <alignment horizontal="center" vertical="center"/>
    </xf>
    <xf numFmtId="0" fontId="4" fillId="19" borderId="61" xfId="0" applyFont="1" applyFill="1" applyBorder="1" applyAlignment="1" applyProtection="1">
      <alignment horizontal="center" vertical="center" wrapText="1"/>
    </xf>
    <xf numFmtId="0" fontId="4" fillId="20" borderId="19" xfId="0" applyFont="1" applyFill="1" applyBorder="1" applyAlignment="1" applyProtection="1">
      <alignment horizontal="center" vertical="center" textRotation="90" wrapText="1"/>
    </xf>
    <xf numFmtId="0" fontId="4" fillId="20" borderId="19" xfId="0" applyFont="1" applyFill="1" applyBorder="1" applyAlignment="1" applyProtection="1">
      <alignment horizontal="center" vertical="center" wrapText="1"/>
    </xf>
    <xf numFmtId="0" fontId="4" fillId="20" borderId="62" xfId="0" applyFont="1" applyFill="1" applyBorder="1" applyAlignment="1" applyProtection="1">
      <alignment horizontal="center" vertical="center" wrapText="1"/>
    </xf>
    <xf numFmtId="0" fontId="4" fillId="20" borderId="63" xfId="0" applyFont="1" applyFill="1" applyBorder="1" applyAlignment="1" applyProtection="1">
      <alignment horizontal="center" vertical="center" wrapText="1"/>
    </xf>
    <xf numFmtId="0" fontId="4" fillId="20" borderId="64" xfId="0" applyFont="1" applyFill="1" applyBorder="1" applyAlignment="1" applyProtection="1">
      <alignment horizontal="center" vertical="center" wrapText="1"/>
    </xf>
    <xf numFmtId="0" fontId="4" fillId="21" borderId="19" xfId="0" applyFont="1" applyFill="1" applyBorder="1" applyAlignment="1" applyProtection="1">
      <alignment horizontal="center" vertical="center" wrapText="1"/>
    </xf>
    <xf numFmtId="0" fontId="4" fillId="21" borderId="61" xfId="0" applyFont="1" applyFill="1" applyBorder="1" applyAlignment="1" applyProtection="1">
      <alignment horizontal="center" vertical="center" wrapText="1"/>
    </xf>
    <xf numFmtId="0" fontId="4" fillId="17" borderId="19" xfId="0" applyFont="1" applyFill="1" applyBorder="1" applyAlignment="1" applyProtection="1">
      <alignment horizontal="center" vertical="center" wrapText="1"/>
    </xf>
    <xf numFmtId="0" fontId="4" fillId="23" borderId="19" xfId="0" applyFont="1" applyFill="1" applyBorder="1" applyAlignment="1" applyProtection="1">
      <alignment horizontal="center" vertical="center" wrapText="1"/>
    </xf>
    <xf numFmtId="0" fontId="4" fillId="15" borderId="19" xfId="0" applyFont="1" applyFill="1" applyBorder="1" applyAlignment="1" applyProtection="1">
      <alignment horizontal="center" vertical="center" wrapText="1"/>
    </xf>
    <xf numFmtId="0" fontId="4" fillId="19" borderId="20" xfId="0" applyFont="1" applyFill="1" applyBorder="1" applyAlignment="1" applyProtection="1">
      <alignment horizontal="center" vertical="center" wrapText="1"/>
    </xf>
    <xf numFmtId="0" fontId="4" fillId="20" borderId="19" xfId="0" applyFont="1" applyFill="1" applyBorder="1" applyAlignment="1" applyProtection="1">
      <alignment horizontal="center" vertical="center" wrapText="1"/>
    </xf>
    <xf numFmtId="0" fontId="4" fillId="20" borderId="19" xfId="0" applyFont="1" applyFill="1" applyBorder="1" applyAlignment="1" applyProtection="1">
      <alignment horizontal="center" vertical="center" textRotation="90"/>
    </xf>
    <xf numFmtId="0" fontId="4" fillId="21" borderId="20" xfId="0" applyFont="1" applyFill="1" applyBorder="1" applyAlignment="1" applyProtection="1">
      <alignment horizontal="center" vertical="center" wrapText="1"/>
    </xf>
    <xf numFmtId="0" fontId="1" fillId="0" borderId="19" xfId="0" applyFont="1" applyBorder="1" applyAlignment="1" applyProtection="1">
      <alignment horizontal="center" vertical="center"/>
    </xf>
    <xf numFmtId="0" fontId="2" fillId="0" borderId="79"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19" xfId="0" applyFont="1" applyBorder="1" applyAlignment="1" applyProtection="1">
      <alignment horizontal="left" vertical="center" wrapText="1"/>
    </xf>
    <xf numFmtId="0" fontId="2" fillId="0" borderId="19" xfId="0" applyFont="1" applyBorder="1" applyAlignment="1" applyProtection="1">
      <alignment horizontal="center" vertical="center"/>
    </xf>
    <xf numFmtId="0" fontId="4" fillId="0" borderId="19" xfId="0" applyFont="1" applyBorder="1" applyAlignment="1" applyProtection="1">
      <alignment horizontal="center" vertical="center" wrapText="1"/>
    </xf>
    <xf numFmtId="9" fontId="1" fillId="0" borderId="19" xfId="0" applyNumberFormat="1" applyFont="1" applyBorder="1" applyAlignment="1" applyProtection="1">
      <alignment horizontal="center" vertical="center" wrapText="1"/>
    </xf>
    <xf numFmtId="9" fontId="1" fillId="0" borderId="61" xfId="0" applyNumberFormat="1" applyFont="1" applyBorder="1" applyAlignment="1" applyProtection="1">
      <alignment horizontal="center" vertical="center" wrapText="1"/>
    </xf>
    <xf numFmtId="0" fontId="4" fillId="0" borderId="19" xfId="0" applyFont="1" applyBorder="1" applyAlignment="1" applyProtection="1">
      <alignment horizontal="center" vertical="center"/>
    </xf>
    <xf numFmtId="0" fontId="1" fillId="0" borderId="19" xfId="0" applyFont="1" applyBorder="1" applyAlignment="1" applyProtection="1">
      <alignment horizontal="center" vertical="center"/>
    </xf>
    <xf numFmtId="0" fontId="6" fillId="0" borderId="19" xfId="0" applyFont="1" applyBorder="1" applyAlignment="1" applyProtection="1">
      <alignment horizontal="justify" vertical="center" wrapText="1"/>
    </xf>
    <xf numFmtId="0" fontId="6" fillId="0" borderId="19" xfId="0" applyFont="1" applyBorder="1" applyAlignment="1" applyProtection="1">
      <alignment horizontal="center" vertical="center" wrapText="1"/>
    </xf>
    <xf numFmtId="0" fontId="1" fillId="0" borderId="19" xfId="0" applyFont="1" applyBorder="1" applyAlignment="1" applyProtection="1">
      <alignment horizontal="center" vertical="center" textRotation="90"/>
    </xf>
    <xf numFmtId="9" fontId="1" fillId="0" borderId="19" xfId="0" applyNumberFormat="1" applyFont="1" applyBorder="1" applyAlignment="1" applyProtection="1">
      <alignment horizontal="center" vertical="center"/>
    </xf>
    <xf numFmtId="0" fontId="4" fillId="0" borderId="19" xfId="0" applyFont="1" applyBorder="1" applyAlignment="1" applyProtection="1">
      <alignment horizontal="center" vertical="center" textRotation="90" wrapText="1"/>
    </xf>
    <xf numFmtId="0" fontId="4" fillId="0" borderId="19" xfId="0" applyFont="1" applyBorder="1" applyAlignment="1" applyProtection="1">
      <alignment horizontal="center" vertical="center" textRotation="90"/>
    </xf>
    <xf numFmtId="0" fontId="1" fillId="0" borderId="61" xfId="0" applyFont="1" applyBorder="1" applyAlignment="1" applyProtection="1">
      <alignment horizontal="center" vertical="center" textRotation="90"/>
    </xf>
    <xf numFmtId="0" fontId="1" fillId="0" borderId="19" xfId="0" applyFont="1" applyBorder="1" applyAlignment="1" applyProtection="1">
      <alignment horizontal="center" vertical="center" wrapText="1"/>
    </xf>
    <xf numFmtId="14" fontId="1" fillId="0" borderId="19" xfId="0" applyNumberFormat="1" applyFont="1" applyBorder="1" applyAlignment="1" applyProtection="1">
      <alignment horizontal="center" vertical="center"/>
    </xf>
    <xf numFmtId="14" fontId="6" fillId="3" borderId="19" xfId="0" applyNumberFormat="1" applyFont="1" applyFill="1" applyBorder="1" applyAlignment="1" applyProtection="1">
      <alignment horizontal="center" vertical="center" wrapText="1"/>
    </xf>
    <xf numFmtId="14" fontId="75" fillId="0" borderId="19" xfId="0" applyNumberFormat="1" applyFont="1" applyBorder="1" applyAlignment="1" applyProtection="1">
      <alignment horizontal="center" vertical="center" wrapText="1"/>
    </xf>
    <xf numFmtId="0" fontId="75" fillId="0" borderId="19" xfId="0" applyFont="1" applyBorder="1" applyAlignment="1" applyProtection="1">
      <alignment horizontal="center" vertical="center" wrapText="1"/>
    </xf>
    <xf numFmtId="14" fontId="2" fillId="0" borderId="19" xfId="0" applyNumberFormat="1" applyFont="1" applyBorder="1" applyAlignment="1" applyProtection="1">
      <alignment horizontal="left" vertical="top" wrapText="1"/>
    </xf>
    <xf numFmtId="0" fontId="63" fillId="0" borderId="80" xfId="0" applyFont="1" applyBorder="1" applyProtection="1"/>
    <xf numFmtId="0" fontId="0" fillId="0" borderId="65" xfId="0" applyBorder="1" applyAlignment="1" applyProtection="1">
      <alignment horizontal="center" vertical="center" wrapText="1"/>
    </xf>
    <xf numFmtId="0" fontId="1" fillId="0" borderId="65" xfId="0" applyFont="1" applyBorder="1" applyAlignment="1" applyProtection="1">
      <alignment horizontal="center" vertical="center" textRotation="90"/>
    </xf>
    <xf numFmtId="0" fontId="1" fillId="0" borderId="19" xfId="0" applyFont="1" applyBorder="1" applyAlignment="1" applyProtection="1">
      <alignment horizontal="justify" vertical="center" wrapText="1"/>
    </xf>
    <xf numFmtId="14" fontId="1" fillId="0" borderId="19" xfId="0" applyNumberFormat="1" applyFont="1" applyBorder="1" applyAlignment="1" applyProtection="1">
      <alignment horizontal="center" vertical="center" wrapText="1"/>
    </xf>
    <xf numFmtId="0" fontId="63" fillId="0" borderId="81" xfId="0" applyFont="1" applyBorder="1" applyProtection="1"/>
    <xf numFmtId="0" fontId="0" fillId="0" borderId="20" xfId="0" applyBorder="1" applyAlignment="1" applyProtection="1">
      <alignment horizontal="center" vertical="center" wrapText="1"/>
    </xf>
    <xf numFmtId="0" fontId="1" fillId="0" borderId="20" xfId="0" applyFont="1" applyBorder="1" applyAlignment="1" applyProtection="1">
      <alignment horizontal="center" vertical="center" textRotation="90"/>
    </xf>
    <xf numFmtId="0" fontId="2" fillId="0" borderId="79" xfId="0" applyFont="1" applyBorder="1" applyAlignment="1" applyProtection="1">
      <alignment horizontal="left" vertical="center" wrapText="1"/>
    </xf>
    <xf numFmtId="9" fontId="2" fillId="0" borderId="79" xfId="0" applyNumberFormat="1" applyFont="1" applyBorder="1" applyAlignment="1" applyProtection="1">
      <alignment horizontal="center" vertical="center" wrapText="1"/>
    </xf>
    <xf numFmtId="0" fontId="49" fillId="3" borderId="78" xfId="0" applyFont="1" applyFill="1" applyBorder="1" applyAlignment="1" applyProtection="1">
      <alignment horizontal="left" vertical="center" wrapText="1"/>
    </xf>
    <xf numFmtId="0" fontId="6" fillId="0" borderId="19" xfId="0" applyFont="1" applyBorder="1" applyAlignment="1" applyProtection="1">
      <alignment horizontal="left" vertical="center" wrapText="1"/>
    </xf>
    <xf numFmtId="0" fontId="2" fillId="0" borderId="78" xfId="0" applyFont="1" applyBorder="1" applyAlignment="1" applyProtection="1">
      <alignment horizontal="center" vertical="center"/>
    </xf>
    <xf numFmtId="0" fontId="2" fillId="0" borderId="78" xfId="0" applyFont="1" applyBorder="1" applyAlignment="1" applyProtection="1">
      <alignment horizontal="center" vertical="center" textRotation="90"/>
    </xf>
    <xf numFmtId="0" fontId="2" fillId="0" borderId="79" xfId="0" applyFont="1" applyBorder="1" applyAlignment="1" applyProtection="1">
      <alignment horizontal="center" vertical="center" textRotation="90"/>
    </xf>
    <xf numFmtId="0" fontId="2" fillId="0" borderId="78" xfId="0" applyFont="1" applyBorder="1" applyAlignment="1" applyProtection="1">
      <alignment horizontal="center" vertical="center" wrapText="1"/>
    </xf>
    <xf numFmtId="14" fontId="2" fillId="0" borderId="78" xfId="0" applyNumberFormat="1" applyFont="1" applyBorder="1" applyAlignment="1" applyProtection="1">
      <alignment horizontal="center" vertical="center"/>
    </xf>
    <xf numFmtId="0" fontId="49" fillId="0" borderId="78" xfId="0" applyFont="1" applyBorder="1" applyAlignment="1" applyProtection="1">
      <alignment horizontal="left" vertical="top" wrapText="1"/>
    </xf>
    <xf numFmtId="14" fontId="2" fillId="0" borderId="78" xfId="0" applyNumberFormat="1" applyFont="1" applyBorder="1" applyAlignment="1" applyProtection="1">
      <alignment horizontal="center" vertical="center" wrapText="1"/>
    </xf>
    <xf numFmtId="0" fontId="63" fillId="0" borderId="80" xfId="0" applyFont="1" applyBorder="1" applyAlignment="1" applyProtection="1">
      <alignment horizontal="left"/>
    </xf>
    <xf numFmtId="0" fontId="49" fillId="0" borderId="19" xfId="0" applyFont="1" applyBorder="1" applyAlignment="1" applyProtection="1">
      <alignment horizontal="left" vertical="center" wrapText="1"/>
    </xf>
    <xf numFmtId="0" fontId="63" fillId="0" borderId="81" xfId="0" applyFont="1" applyBorder="1" applyAlignment="1" applyProtection="1">
      <alignment horizontal="left"/>
    </xf>
    <xf numFmtId="0" fontId="1" fillId="0" borderId="61" xfId="0" applyFont="1" applyBorder="1" applyAlignment="1" applyProtection="1">
      <alignment horizontal="center" vertical="center" textRotation="90" wrapText="1"/>
    </xf>
    <xf numFmtId="0" fontId="1" fillId="0" borderId="65" xfId="0" applyFont="1" applyBorder="1" applyAlignment="1" applyProtection="1">
      <alignment horizontal="center" vertical="center" textRotation="90" wrapText="1"/>
    </xf>
    <xf numFmtId="0" fontId="1" fillId="0" borderId="20" xfId="0" applyFont="1" applyBorder="1" applyAlignment="1" applyProtection="1">
      <alignment horizontal="center" vertical="center" textRotation="90" wrapText="1"/>
    </xf>
    <xf numFmtId="0" fontId="4" fillId="20" borderId="62" xfId="0" applyFont="1" applyFill="1" applyBorder="1" applyAlignment="1" applyProtection="1">
      <alignment horizontal="center" vertical="center"/>
    </xf>
    <xf numFmtId="0" fontId="4" fillId="20" borderId="63" xfId="0" applyFont="1" applyFill="1" applyBorder="1" applyAlignment="1" applyProtection="1">
      <alignment horizontal="center" vertical="center"/>
    </xf>
    <xf numFmtId="0" fontId="4" fillId="20" borderId="64" xfId="0" applyFont="1" applyFill="1" applyBorder="1" applyAlignment="1" applyProtection="1">
      <alignment horizontal="center" vertical="center"/>
    </xf>
    <xf numFmtId="0" fontId="4" fillId="20" borderId="19" xfId="0" applyFont="1" applyFill="1" applyBorder="1" applyAlignment="1" applyProtection="1">
      <alignment horizontal="center" vertical="center"/>
    </xf>
    <xf numFmtId="0" fontId="50" fillId="19" borderId="19" xfId="0" applyFont="1" applyFill="1" applyBorder="1" applyAlignment="1" applyProtection="1">
      <alignment horizontal="center" vertical="center" textRotation="90"/>
    </xf>
    <xf numFmtId="0" fontId="52" fillId="19" borderId="19" xfId="0" applyFont="1" applyFill="1" applyBorder="1" applyAlignment="1" applyProtection="1">
      <alignment horizontal="center" vertical="center"/>
    </xf>
    <xf numFmtId="0" fontId="52" fillId="19" borderId="61" xfId="0" applyFont="1" applyFill="1" applyBorder="1" applyAlignment="1" applyProtection="1">
      <alignment horizontal="center" vertical="center" wrapText="1"/>
    </xf>
    <xf numFmtId="0" fontId="52" fillId="20" borderId="19" xfId="0" applyFont="1" applyFill="1" applyBorder="1" applyAlignment="1" applyProtection="1">
      <alignment horizontal="center" vertical="center" textRotation="90" wrapText="1"/>
    </xf>
    <xf numFmtId="0" fontId="52" fillId="20" borderId="19" xfId="0" applyFont="1" applyFill="1" applyBorder="1" applyAlignment="1" applyProtection="1">
      <alignment horizontal="center" vertical="center" wrapText="1"/>
    </xf>
    <xf numFmtId="0" fontId="52" fillId="20" borderId="61" xfId="0" applyFont="1" applyFill="1" applyBorder="1" applyAlignment="1" applyProtection="1">
      <alignment horizontal="center" vertical="center" wrapText="1"/>
    </xf>
    <xf numFmtId="0" fontId="52" fillId="20" borderId="68" xfId="0" applyFont="1" applyFill="1" applyBorder="1" applyAlignment="1" applyProtection="1">
      <alignment horizontal="center" vertical="center" wrapText="1"/>
    </xf>
    <xf numFmtId="0" fontId="52" fillId="20" borderId="69" xfId="0" applyFont="1" applyFill="1" applyBorder="1" applyAlignment="1" applyProtection="1">
      <alignment horizontal="center" vertical="center" wrapText="1"/>
    </xf>
    <xf numFmtId="0" fontId="52" fillId="17" borderId="19" xfId="0" applyFont="1" applyFill="1" applyBorder="1" applyAlignment="1" applyProtection="1">
      <alignment horizontal="center" vertical="center" wrapText="1"/>
    </xf>
    <xf numFmtId="0" fontId="52" fillId="19" borderId="20" xfId="0" applyFont="1" applyFill="1" applyBorder="1" applyAlignment="1" applyProtection="1">
      <alignment horizontal="center" vertical="center" wrapText="1"/>
    </xf>
    <xf numFmtId="0" fontId="52" fillId="20" borderId="20" xfId="0" applyFont="1" applyFill="1" applyBorder="1" applyAlignment="1" applyProtection="1">
      <alignment horizontal="center" vertical="center" wrapText="1"/>
    </xf>
    <xf numFmtId="0" fontId="52" fillId="20" borderId="70" xfId="0" applyFont="1" applyFill="1" applyBorder="1" applyAlignment="1" applyProtection="1">
      <alignment horizontal="center" vertical="center" wrapText="1"/>
    </xf>
    <xf numFmtId="0" fontId="52" fillId="20" borderId="71" xfId="0" applyFont="1" applyFill="1" applyBorder="1" applyAlignment="1" applyProtection="1">
      <alignment horizontal="center" vertical="center" wrapText="1"/>
    </xf>
    <xf numFmtId="0" fontId="4" fillId="0" borderId="61" xfId="0" applyFont="1" applyBorder="1" applyAlignment="1" applyProtection="1">
      <alignment horizontal="center" vertical="center" wrapText="1"/>
    </xf>
    <xf numFmtId="0" fontId="65" fillId="19" borderId="67" xfId="0" applyFont="1" applyFill="1" applyBorder="1" applyAlignment="1" applyProtection="1">
      <alignment horizontal="center" vertical="center" wrapText="1"/>
    </xf>
    <xf numFmtId="0" fontId="69" fillId="0" borderId="19" xfId="0" applyFont="1" applyBorder="1" applyAlignment="1" applyProtection="1">
      <alignment horizontal="center" vertical="center" wrapText="1"/>
    </xf>
    <xf numFmtId="0" fontId="53" fillId="0" borderId="19" xfId="0" applyFont="1" applyBorder="1" applyAlignment="1" applyProtection="1">
      <alignment horizontal="center" vertical="center" wrapText="1"/>
    </xf>
    <xf numFmtId="0" fontId="65" fillId="22" borderId="66" xfId="0" applyFont="1" applyFill="1" applyBorder="1" applyAlignment="1" applyProtection="1">
      <alignment horizontal="center" vertical="center" wrapText="1"/>
    </xf>
    <xf numFmtId="0" fontId="64" fillId="22" borderId="66" xfId="0" applyFont="1" applyFill="1" applyBorder="1" applyAlignment="1" applyProtection="1">
      <alignment horizontal="center" vertical="center" textRotation="90" wrapText="1"/>
    </xf>
    <xf numFmtId="0" fontId="66" fillId="22" borderId="66" xfId="0" applyFont="1" applyFill="1" applyBorder="1" applyAlignment="1" applyProtection="1">
      <alignment horizontal="center" vertical="center" wrapText="1"/>
    </xf>
    <xf numFmtId="0" fontId="67" fillId="19" borderId="66" xfId="0" applyFont="1" applyFill="1" applyBorder="1" applyAlignment="1" applyProtection="1">
      <alignment horizontal="center" vertical="center"/>
    </xf>
    <xf numFmtId="0" fontId="6" fillId="0" borderId="61" xfId="0" applyFont="1" applyBorder="1" applyAlignment="1" applyProtection="1">
      <alignment horizontal="center" vertical="center" wrapText="1"/>
    </xf>
    <xf numFmtId="14" fontId="1" fillId="0" borderId="19" xfId="0" applyNumberFormat="1" applyFont="1" applyBorder="1" applyAlignment="1" applyProtection="1">
      <alignment horizontal="left" vertical="center" wrapText="1"/>
    </xf>
    <xf numFmtId="0" fontId="4" fillId="0" borderId="65" xfId="0" applyFont="1" applyBorder="1" applyAlignment="1" applyProtection="1">
      <alignment horizontal="center" vertical="center" wrapText="1"/>
    </xf>
    <xf numFmtId="0" fontId="6" fillId="0" borderId="65" xfId="0" applyFont="1" applyBorder="1" applyAlignment="1" applyProtection="1">
      <alignment horizontal="center" vertical="center" wrapText="1"/>
    </xf>
    <xf numFmtId="0" fontId="1" fillId="0" borderId="19" xfId="0" applyFont="1" applyBorder="1" applyAlignment="1" applyProtection="1">
      <alignment horizontal="justify" vertical="center"/>
    </xf>
    <xf numFmtId="0" fontId="4" fillId="0" borderId="20"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1" fillId="0" borderId="0" xfId="0" applyFont="1" applyAlignment="1" applyProtection="1">
      <alignment horizontal="center" vertical="center"/>
    </xf>
    <xf numFmtId="0" fontId="1" fillId="0" borderId="0" xfId="0" applyFont="1" applyAlignment="1" applyProtection="1">
      <alignment horizontal="center" vertical="center" wrapText="1"/>
    </xf>
    <xf numFmtId="0" fontId="1" fillId="0" borderId="0" xfId="0" applyFont="1" applyProtection="1"/>
    <xf numFmtId="0" fontId="1" fillId="0" borderId="0" xfId="0" applyFont="1" applyAlignment="1" applyProtection="1">
      <alignment horizontal="center"/>
    </xf>
    <xf numFmtId="0" fontId="4" fillId="15" borderId="19" xfId="0" applyFont="1" applyFill="1" applyBorder="1" applyAlignment="1" applyProtection="1">
      <alignment horizontal="center" vertical="center"/>
    </xf>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00000000-0005-0000-0000-000004000000}"/>
    <cellStyle name="Porcentaje" xfId="1" builtinId="5"/>
  </cellStyles>
  <dxfs count="246">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00B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gradientFill degree="180">
          <stop position="0">
            <color rgb="FF008744"/>
          </stop>
          <stop position="1">
            <color theme="0"/>
          </stop>
        </gradientFill>
      </fill>
    </dxf>
    <dxf>
      <fill>
        <patternFill>
          <bgColor rgb="FF73FB79"/>
        </patternFill>
      </fill>
    </dxf>
    <dxf>
      <fill>
        <patternFill>
          <bgColor rgb="FFFFFD78"/>
        </patternFill>
      </fill>
    </dxf>
    <dxf>
      <fill>
        <patternFill>
          <bgColor rgb="FFFF7E79"/>
        </patternFill>
      </fill>
    </dxf>
    <dxf>
      <fill>
        <patternFill>
          <bgColor rgb="FF73FB79"/>
        </patternFill>
      </fill>
    </dxf>
    <dxf>
      <fill>
        <patternFill>
          <bgColor rgb="FFFFFD78"/>
        </patternFill>
      </fill>
    </dxf>
    <dxf>
      <fill>
        <patternFill>
          <bgColor rgb="FFFF7E79"/>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AESP\RIESGOS\Mapa%20de%20Riesgos%20-%20Direccionamiento%20Estrat&#233;gico%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tratégico"/>
      <sheetName val="IDENTIFICACIÓN"/>
      <sheetName val="VALORACIÓN"/>
      <sheetName val="CONTROLES"/>
    </sheetNames>
    <sheetDataSet>
      <sheetData sheetId="0">
        <row r="86">
          <cell r="CD86" t="str">
            <v>Asignado</v>
          </cell>
          <cell r="CG86" t="str">
            <v>Adecuado</v>
          </cell>
          <cell r="CT86" t="str">
            <v>Se_Investigan</v>
          </cell>
          <cell r="CW86" t="str">
            <v>Completa</v>
          </cell>
        </row>
        <row r="87">
          <cell r="CD87" t="str">
            <v>No_Asignado</v>
          </cell>
          <cell r="CG87" t="str">
            <v>Inadecuado</v>
          </cell>
          <cell r="CT87" t="str">
            <v>No_se_Investigan</v>
          </cell>
          <cell r="CW87" t="str">
            <v>Incompleta</v>
          </cell>
        </row>
        <row r="88">
          <cell r="CW88" t="str">
            <v>No_Existe</v>
          </cell>
        </row>
      </sheetData>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Luz Palacios" id="{AB29597E-2A4A-4F52-B242-BC7AEF526BC1}" userId="5af90a02b3c675c1" providerId="Windows Live"/>
  <person displayName="LUZ MARY  PALACIOS CASTILLO" id="{9B9E531B-8500-4308-9BEB-65DE703B6A2F}" userId="S::luz.palacios@uaesp.gov.co::bc65a817-fd8f-4994-ac3c-3d6b16d38429"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45" dataDxfId="244">
  <autoFilter ref="B209:C219" xr:uid="{00000000-0009-0000-0100-000001000000}"/>
  <tableColumns count="2">
    <tableColumn id="1" xr3:uid="{00000000-0010-0000-0000-000001000000}" name="Criterios" dataDxfId="243"/>
    <tableColumn id="2" xr3:uid="{00000000-0010-0000-0000-000002000000}" name="Subcriterios" dataDxfId="242"/>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C2" dT="2021-06-29T21:49:59.41" personId="{9B9E531B-8500-4308-9BEB-65DE703B6A2F}" id="{9D4BF3E8-4B40-41B6-8424-8ED0AEF0BFBC}">
    <text>no aplica para los niveles de riesgo residual bajo</text>
  </threadedComment>
  <threadedComment ref="A3" dT="2021-03-29T20:54:26.08" personId="{AB29597E-2A4A-4F52-B242-BC7AEF526BC1}" id="{CF3D4031-B02E-4364-A8D3-ED8E4AEFF6D6}">
    <text>Permite definir un consecutivo de riesgos, para garantizar la identificación única de los riesgos.</text>
  </threadedComment>
  <threadedComment ref="E3" dT="2021-03-29T20:59:18.35" personId="{AB29597E-2A4A-4F52-B242-BC7AEF526BC1}" id="{5B19918B-1D1A-4D04-9D1C-8507A1B9A322}">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D53BA2D-C180-4BD8-8C0F-728C5BF4DBAA}">
    <text>Circunstancias bajo las cuales se presenta el riesgo, es la situación más evidente frente al riesgo, redacte de la forma más concreta posible. verifique los resultaos negativos del análisis del contexto</text>
  </threadedComment>
  <threadedComment ref="H3" dT="2021-03-29T20:59:06.28" personId="{AB29597E-2A4A-4F52-B242-BC7AEF526BC1}" id="{76E4AE1B-2B4B-42E8-AAA7-D6D59173732B}">
    <text>Causa  principal  o básica, corresponde a las razones por la cuales se puede presentar  el riesgo, redacte de la forma más concreta posible.</text>
  </threadedComment>
  <threadedComment ref="J3" dT="2021-03-29T20:59:56.68" personId="{AB29597E-2A4A-4F52-B242-BC7AEF526BC1}" id="{6E738BDD-7778-4419-98BC-DAAA5D6DBA3D}">
    <text>Defina el # de veces que se ejecuta la actividad durante el año, (Recuerde la probabilidad e ocurrencia del riesgo se defien como el No. de veces que se pasa por el punto de riesgo en el periodo de 1 año)</text>
  </threadedComment>
  <threadedComment ref="M3" dT="2021-06-15T20:49:09.16" personId="{9B9E531B-8500-4308-9BEB-65DE703B6A2F}" id="{C7F031E3-E442-494D-B5FF-9433BB73DA61}">
    <text>Si se presentan criterios económicos y reputacionales se debe escoger el que mayor impacto genere</text>
  </threadedComment>
  <threadedComment ref="S3" dT="2021-03-29T21:00:38.56" personId="{AB29597E-2A4A-4F52-B242-BC7AEF526BC1}" id="{C9AD5B28-0613-47AF-804A-3360B9B9C3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L3" dT="2021-03-29T21:01:49.73" personId="{AB29597E-2A4A-4F52-B242-BC7AEF526BC1}" id="{B751291C-DFB1-459F-8E27-FEEDC5E861C7}">
    <text>Tener en cuenta lo definido en el capitulo de niveles de aceptabilidad de la política de administración de riesgos</text>
  </threadedComment>
  <threadedComment ref="Z4" dT="2021-03-29T21:04:35.62" personId="{AB29597E-2A4A-4F52-B242-BC7AEF526BC1}" id="{2227D0BF-AEE4-46ED-9B3F-7BAD05083A14}">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A4" dT="2021-03-29T21:05:46.11" personId="{AB29597E-2A4A-4F52-B242-BC7AEF526BC1}" id="{F327A2E3-3AF9-4710-908A-8EC22C16DAE9}">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2.xml><?xml version="1.0" encoding="utf-8"?>
<ThreadedComments xmlns="http://schemas.microsoft.com/office/spreadsheetml/2018/threadedcomments" xmlns:x="http://schemas.openxmlformats.org/spreadsheetml/2006/main">
  <threadedComment ref="BE2" dT="2021-06-29T21:49:59.41" personId="{9B9E531B-8500-4308-9BEB-65DE703B6A2F}" id="{5E4F4CE9-BA09-447E-9F52-8084C004A0AA}">
    <text>no aplica para los niveles de riesgo residual bajo</text>
  </threadedComment>
  <threadedComment ref="A3" dT="2021-03-29T20:54:26.08" personId="{AB29597E-2A4A-4F52-B242-BC7AEF526BC1}" id="{99B24426-DE5E-48D4-B2B6-BE9D8B435566}">
    <text>Permite definir un consecutivo de riesgos, para garantizar la identificación única de los riesgos.</text>
  </threadedComment>
  <threadedComment ref="E3" dT="2021-03-29T20:59:18.35" personId="{AB29597E-2A4A-4F52-B242-BC7AEF526BC1}" id="{00914B1E-2CF3-484E-AEE8-92878B60A651}">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F898A4B-297D-45F8-9AE7-E9DA70461059}">
    <text>Circunstancias bajo las cuales se presenta el riesgo, es la situación más evidente frente al riesgo, redacte de la forma más concreta posible.</text>
  </threadedComment>
  <threadedComment ref="H3" dT="2021-03-29T20:59:06.28" personId="{AB29597E-2A4A-4F52-B242-BC7AEF526BC1}" id="{95780C36-5442-44A4-B2D4-0697B2827AC3}">
    <text>Causa  principal  o básica, corresponde a las razones por la cuales se puede presentar  el riesgo, redacte de la forma más concreta posible.</text>
  </threadedComment>
  <threadedComment ref="J3" dT="2021-03-29T22:15:13.97" personId="{AB29597E-2A4A-4F52-B242-BC7AEF526BC1}" id="{92D2BF40-F7E2-40BB-8D0C-24EF891A2BC6}">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K3" dT="2021-03-29T22:38:23.29" personId="{AB29597E-2A4A-4F52-B242-BC7AEF526BC1}" id="{B9FE6C5C-D479-42BB-BA72-6E5EDEC3D410}">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O3" dT="2021-03-29T21:00:38.56" personId="{AB29597E-2A4A-4F52-B242-BC7AEF526BC1}" id="{73584D3D-4D49-43AE-9ABB-4CFD5AEBA44D}">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Q3" dT="2021-04-16T21:45:28.76" personId="{AB29597E-2A4A-4F52-B242-BC7AEF526BC1}" id="{9D19F1FF-8669-4C98-AF4C-27537DEF10C5}">
    <text>¿Las actividades que se desarrollan en el
control realmente buscan por si sola prevenir o detectar las causas que pueden dar origen al riesgo, Ej.: verificar, validar, cotejar, comparar, revisar, etc.?
Prevenir: 15
Detectar: 10</text>
  </threadedComment>
  <threadedComment ref="R3" dT="2021-04-16T21:44:21.88" personId="{AB29597E-2A4A-4F52-B242-BC7AEF526BC1}" id="{288FC25F-48B3-4CF4-B24C-24F1108E4398}">
    <text>¿Existe un responsable asignado a la ejecución del control?
Asignado: 15
No asignado: 0</text>
  </threadedComment>
  <threadedComment ref="S3" dT="2021-04-16T21:44:42.30" personId="{AB29597E-2A4A-4F52-B242-BC7AEF526BC1}" id="{8AF3DCF1-D0ED-4716-BAE7-555F4E99F6CE}">
    <text>¿El responsable tiene la autoridad y adecuada segregación de funciones en la ejecución del control?
Adecuado: 15
No adecuado: 0</text>
  </threadedComment>
  <threadedComment ref="T3" dT="2021-04-16T21:45:00.39" personId="{AB29597E-2A4A-4F52-B242-BC7AEF526BC1}" id="{E91274DA-50F3-4469-8B68-9A302024AE3E}">
    <text>¿La oportunidad en que se ejecuta el control
ayuda a prevenir la mitigación del riesgo o a
detectar la materialización del riesgo de manera oportuna?</text>
  </threadedComment>
  <threadedComment ref="U3" dT="2021-04-16T22:16:21.00" personId="{AB29597E-2A4A-4F52-B242-BC7AEF526BC1}" id="{2C23ECA8-D0F6-4EF6-9B34-0F567F660CC5}">
    <text>¿La fuente de información que se utiliza en el desarrollo del control es información confiable que permita mitigar el riesgo?
Confiable: 15
No confiable: 0</text>
  </threadedComment>
  <threadedComment ref="V3" dT="2021-04-16T21:47:02.96" personId="{AB29597E-2A4A-4F52-B242-BC7AEF526BC1}" id="{D69B1B9B-1EC1-4381-B043-EE8142A10C57}">
    <text>¿Las observaciones, desviaciones o diferencias identificadas como resultados de la ejecución del control son investigadas y resueltas de manera oportuna?
Se investigan y resuelven oportunamente: 15
No se investigan y resuelven oportunamente: 0</text>
  </threadedComment>
  <threadedComment ref="W3" dT="2021-04-16T21:47:31.95" personId="{AB29597E-2A4A-4F52-B242-BC7AEF526BC1}" id="{CAB27EC8-5C32-4256-A261-CBC08EA3D2CE}">
    <text>¿Se deja evidencia o rastro de la ejecución del control que permita a cualquier tercero con la evidencia llegar a la misma conclusión?
Completa: 15
Incompleta: 10
No existe: 0</text>
  </threadedComment>
  <threadedComment ref="Z3" dT="2021-04-16T22:36:04.76" personId="{AB29597E-2A4A-4F52-B242-BC7AEF526BC1}" id="{4F57369C-3C86-4F4A-BC98-06408F6ABF32}">
    <text>- Fuerte: El control se ejecuta de manera consistente por parte del responsable.
- Moderado: El control se ejecuta algunas veces por parte del responsable.
- Débil: El control no se ejecuta por parte del responsable.</text>
  </threadedComment>
  <threadedComment ref="AC3" dT="2021-04-16T23:08:15.53" personId="{AB29597E-2A4A-4F52-B242-BC7AEF526BC1}" id="{3CB2447C-7998-4644-8901-BB099B56300B}">
    <text>Si la columna AA es SI: Identifique las debilidades en el control de acuerdo a las columnas P a V y defina que acciones tomar para fortalecer el control. Por ejemplo asignar un responsable o dejar evidencia completa</text>
  </threadedComment>
  <threadedComment ref="AJ3" dT="2021-03-29T22:15:13.97" personId="{AB29597E-2A4A-4F52-B242-BC7AEF526BC1}" id="{8CB58FDE-BFCF-4441-B22E-F5B37E8A2611}">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AK3" dT="2021-03-29T22:38:23.29" personId="{AB29597E-2A4A-4F52-B242-BC7AEF526BC1}" id="{AF44E1CE-9CFA-4AC9-918C-26033546D623}">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AN3" dT="2021-04-17T00:55:48.28" personId="{AB29597E-2A4A-4F52-B242-BC7AEF526BC1}" id="{590F8DEC-E498-4C2C-939C-726C246F9A68}">
    <text>Tener en cuenta lo definido en el capitulo de niveles de aceptabilidad de la política de administración de riesgos</text>
  </threadedComment>
</ThreadedComments>
</file>

<file path=xl/threadedComments/threadedComment3.xml><?xml version="1.0" encoding="utf-8"?>
<ThreadedComments xmlns="http://schemas.microsoft.com/office/spreadsheetml/2018/threadedcomments" xmlns:x="http://schemas.openxmlformats.org/spreadsheetml/2006/main">
  <threadedComment ref="BF2" dT="2021-06-29T21:49:59.41" personId="{9B9E531B-8500-4308-9BEB-65DE703B6A2F}" id="{CF5613DB-9324-40E1-9642-3C15ED4FB41F}">
    <text>no aplica para los niveles de riesgo residual bajo</text>
  </threadedComment>
  <threadedComment ref="A3" dT="2021-03-29T20:54:26.08" personId="{AB29597E-2A4A-4F52-B242-BC7AEF526BC1}" id="{A0F40E4A-CDA8-4878-A493-E60F7B0AFC8A}">
    <text>Permite definir un consecutivo de riesgos, para garantizar la identificación única de los riesgos.</text>
  </threadedComment>
  <threadedComment ref="E3" dT="2021-03-29T20:59:18.35" personId="{AB29597E-2A4A-4F52-B242-BC7AEF526BC1}" id="{6593243C-C5F9-4652-9655-496C347F577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M3" dT="2021-03-29T20:59:56.68" personId="{AB29597E-2A4A-4F52-B242-BC7AEF526BC1}" id="{CB8F8CAA-134A-4FFA-AF13-A8E93F7D7E25}">
    <text>Defina el # de veces que se ejecuta la actividad durante el año, (Recuerde la probabilidad e ocurrencia del riesgo se defien como el No. de veces que se pasa por el punto de riesgo en el periodo de 1 año)</text>
  </threadedComment>
  <threadedComment ref="P3" dT="2021-06-15T20:49:09.16" personId="{9B9E531B-8500-4308-9BEB-65DE703B6A2F}" id="{94FA8504-6652-4FA5-874C-66194A4DBED8}">
    <text>Si se presentan criterios económicos y reputacionales se debe escoger el que mayor impacto genere</text>
  </threadedComment>
  <threadedComment ref="V3" dT="2021-03-29T21:00:38.56" personId="{AB29597E-2A4A-4F52-B242-BC7AEF526BC1}" id="{47BFCE5E-A1B2-452E-9DB3-820630843F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O3" dT="2021-03-29T21:01:49.73" personId="{AB29597E-2A4A-4F52-B242-BC7AEF526BC1}" id="{DC2871C3-606F-485E-9A68-BE71B4A7CB82}">
    <text>Tener en cuenta lo definido en el capitulo de niveles de aceptabilidad de la política de administración de riesgos</text>
  </threadedComment>
  <threadedComment ref="AC4" dT="2021-03-29T21:04:35.62" personId="{AB29597E-2A4A-4F52-B242-BC7AEF526BC1}" id="{621EB540-0783-4BB5-8C69-3B13944D5A09}">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D4" dT="2021-03-29T21:05:46.11" personId="{AB29597E-2A4A-4F52-B242-BC7AEF526BC1}" id="{5675C234-D6B0-4BBE-9D58-A3A1F3CB1645}">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4.xml><?xml version="1.0" encoding="utf-8"?>
<ThreadedComments xmlns="http://schemas.microsoft.com/office/spreadsheetml/2018/threadedcomments" xmlns:x="http://schemas.openxmlformats.org/spreadsheetml/2006/main">
  <threadedComment ref="A3" dT="2021-03-29T20:54:26.08" personId="{AB29597E-2A4A-4F52-B242-BC7AEF526BC1}" id="{1634ABC0-2786-4E18-A6EB-F4EC3F7DCCE4}">
    <text>Permite definir un consecutivo de riesgos, para garantizar la identificación única de los riesgos.</text>
  </threadedComment>
  <threadedComment ref="F3" dT="2021-03-29T20:58:53.90" personId="{AB29597E-2A4A-4F52-B242-BC7AEF526BC1}" id="{F17C01B4-72EF-42CB-8755-2A8F12E22615}">
    <text>Circunstancias bajo las cuales se presenta la oportunidad, verifique los resultados positivos del analisi de cotxto, redacte de la forma más concreta posible.</text>
  </threadedComment>
  <threadedComment ref="G3" dT="2021-03-29T20:59:18.35" personId="{AB29597E-2A4A-4F52-B242-BC7AEF526BC1}" id="{FEFB968F-83AB-44C4-B6C8-529BDE7BE3C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0.bin"/><Relationship Id="rId1" Type="http://schemas.openxmlformats.org/officeDocument/2006/relationships/pivotTable" Target="../pivotTables/pivotTable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1" zoomScale="110" zoomScaleNormal="110" workbookViewId="0">
      <selection activeCell="E35" sqref="E35:F35"/>
    </sheetView>
  </sheetViews>
  <sheetFormatPr baseColWidth="10" defaultColWidth="11.42578125" defaultRowHeight="15" x14ac:dyDescent="0.25"/>
  <cols>
    <col min="1" max="1" width="2.85546875" style="72" customWidth="1"/>
    <col min="2" max="3" width="24.7109375" style="72" customWidth="1"/>
    <col min="4" max="4" width="16" style="72" customWidth="1"/>
    <col min="5" max="5" width="24.7109375" style="72" customWidth="1"/>
    <col min="6" max="6" width="27.7109375" style="72" customWidth="1"/>
    <col min="7" max="8" width="24.7109375" style="72" customWidth="1"/>
    <col min="9" max="16384" width="11.42578125" style="72"/>
  </cols>
  <sheetData>
    <row r="1" spans="2:8" ht="15.75" thickBot="1" x14ac:dyDescent="0.3"/>
    <row r="2" spans="2:8" ht="18" x14ac:dyDescent="0.25">
      <c r="B2" s="206" t="s">
        <v>0</v>
      </c>
      <c r="C2" s="207"/>
      <c r="D2" s="207"/>
      <c r="E2" s="207"/>
      <c r="F2" s="207"/>
      <c r="G2" s="207"/>
      <c r="H2" s="208"/>
    </row>
    <row r="3" spans="2:8" x14ac:dyDescent="0.25">
      <c r="B3" s="73"/>
      <c r="C3" s="74"/>
      <c r="D3" s="74"/>
      <c r="E3" s="74"/>
      <c r="F3" s="74"/>
      <c r="G3" s="74"/>
      <c r="H3" s="75"/>
    </row>
    <row r="4" spans="2:8" ht="63" customHeight="1" x14ac:dyDescent="0.25">
      <c r="B4" s="209" t="s">
        <v>1</v>
      </c>
      <c r="C4" s="210"/>
      <c r="D4" s="210"/>
      <c r="E4" s="210"/>
      <c r="F4" s="210"/>
      <c r="G4" s="210"/>
      <c r="H4" s="211"/>
    </row>
    <row r="5" spans="2:8" ht="63" customHeight="1" x14ac:dyDescent="0.25">
      <c r="B5" s="212"/>
      <c r="C5" s="213"/>
      <c r="D5" s="213"/>
      <c r="E5" s="213"/>
      <c r="F5" s="213"/>
      <c r="G5" s="213"/>
      <c r="H5" s="214"/>
    </row>
    <row r="6" spans="2:8" ht="16.5" x14ac:dyDescent="0.25">
      <c r="B6" s="215" t="s">
        <v>2</v>
      </c>
      <c r="C6" s="216"/>
      <c r="D6" s="216"/>
      <c r="E6" s="216"/>
      <c r="F6" s="216"/>
      <c r="G6" s="216"/>
      <c r="H6" s="217"/>
    </row>
    <row r="7" spans="2:8" ht="95.25" customHeight="1" x14ac:dyDescent="0.25">
      <c r="B7" s="225" t="s">
        <v>3</v>
      </c>
      <c r="C7" s="226"/>
      <c r="D7" s="226"/>
      <c r="E7" s="226"/>
      <c r="F7" s="226"/>
      <c r="G7" s="226"/>
      <c r="H7" s="227"/>
    </row>
    <row r="8" spans="2:8" ht="16.5" x14ac:dyDescent="0.25">
      <c r="B8" s="109"/>
      <c r="C8" s="110"/>
      <c r="D8" s="110"/>
      <c r="E8" s="110"/>
      <c r="F8" s="110"/>
      <c r="G8" s="110"/>
      <c r="H8" s="111"/>
    </row>
    <row r="9" spans="2:8" ht="16.5" customHeight="1" x14ac:dyDescent="0.25">
      <c r="B9" s="218" t="s">
        <v>4</v>
      </c>
      <c r="C9" s="219"/>
      <c r="D9" s="219"/>
      <c r="E9" s="219"/>
      <c r="F9" s="219"/>
      <c r="G9" s="219"/>
      <c r="H9" s="220"/>
    </row>
    <row r="10" spans="2:8" ht="44.25" customHeight="1" x14ac:dyDescent="0.25">
      <c r="B10" s="218"/>
      <c r="C10" s="219"/>
      <c r="D10" s="219"/>
      <c r="E10" s="219"/>
      <c r="F10" s="219"/>
      <c r="G10" s="219"/>
      <c r="H10" s="220"/>
    </row>
    <row r="11" spans="2:8" ht="15.75" thickBot="1" x14ac:dyDescent="0.3">
      <c r="B11" s="98"/>
      <c r="C11" s="101"/>
      <c r="D11" s="106"/>
      <c r="E11" s="107"/>
      <c r="F11" s="107"/>
      <c r="G11" s="108"/>
      <c r="H11" s="102"/>
    </row>
    <row r="12" spans="2:8" ht="15.75" thickTop="1" x14ac:dyDescent="0.25">
      <c r="B12" s="98"/>
      <c r="C12" s="221" t="s">
        <v>5</v>
      </c>
      <c r="D12" s="222"/>
      <c r="E12" s="223" t="s">
        <v>6</v>
      </c>
      <c r="F12" s="224"/>
      <c r="G12" s="101"/>
      <c r="H12" s="102"/>
    </row>
    <row r="13" spans="2:8" ht="35.25" customHeight="1" x14ac:dyDescent="0.25">
      <c r="B13" s="98"/>
      <c r="C13" s="193" t="s">
        <v>7</v>
      </c>
      <c r="D13" s="194"/>
      <c r="E13" s="195" t="s">
        <v>8</v>
      </c>
      <c r="F13" s="196"/>
      <c r="G13" s="101"/>
      <c r="H13" s="102"/>
    </row>
    <row r="14" spans="2:8" ht="17.25" customHeight="1" x14ac:dyDescent="0.25">
      <c r="B14" s="98"/>
      <c r="C14" s="193" t="s">
        <v>9</v>
      </c>
      <c r="D14" s="194"/>
      <c r="E14" s="195" t="s">
        <v>10</v>
      </c>
      <c r="F14" s="196"/>
      <c r="G14" s="101"/>
      <c r="H14" s="102"/>
    </row>
    <row r="15" spans="2:8" ht="19.5" customHeight="1" x14ac:dyDescent="0.25">
      <c r="B15" s="98"/>
      <c r="C15" s="193" t="s">
        <v>11</v>
      </c>
      <c r="D15" s="194"/>
      <c r="E15" s="195" t="s">
        <v>12</v>
      </c>
      <c r="F15" s="196"/>
      <c r="G15" s="101"/>
      <c r="H15" s="102"/>
    </row>
    <row r="16" spans="2:8" ht="69.75" customHeight="1" x14ac:dyDescent="0.25">
      <c r="B16" s="98"/>
      <c r="C16" s="193" t="s">
        <v>13</v>
      </c>
      <c r="D16" s="194"/>
      <c r="E16" s="195" t="s">
        <v>14</v>
      </c>
      <c r="F16" s="196"/>
      <c r="G16" s="101"/>
      <c r="H16" s="102"/>
    </row>
    <row r="17" spans="2:8" ht="34.5" customHeight="1" x14ac:dyDescent="0.25">
      <c r="B17" s="98"/>
      <c r="C17" s="197" t="s">
        <v>15</v>
      </c>
      <c r="D17" s="198"/>
      <c r="E17" s="189" t="s">
        <v>16</v>
      </c>
      <c r="F17" s="190"/>
      <c r="G17" s="101"/>
      <c r="H17" s="102"/>
    </row>
    <row r="18" spans="2:8" ht="27.75" customHeight="1" x14ac:dyDescent="0.25">
      <c r="B18" s="98"/>
      <c r="C18" s="197" t="s">
        <v>17</v>
      </c>
      <c r="D18" s="198"/>
      <c r="E18" s="189" t="s">
        <v>18</v>
      </c>
      <c r="F18" s="190"/>
      <c r="G18" s="101"/>
      <c r="H18" s="102"/>
    </row>
    <row r="19" spans="2:8" ht="28.5" customHeight="1" x14ac:dyDescent="0.25">
      <c r="B19" s="98"/>
      <c r="C19" s="197" t="s">
        <v>19</v>
      </c>
      <c r="D19" s="198"/>
      <c r="E19" s="189" t="s">
        <v>20</v>
      </c>
      <c r="F19" s="190"/>
      <c r="G19" s="101"/>
      <c r="H19" s="102"/>
    </row>
    <row r="20" spans="2:8" ht="72.75" customHeight="1" x14ac:dyDescent="0.25">
      <c r="B20" s="98"/>
      <c r="C20" s="197" t="s">
        <v>21</v>
      </c>
      <c r="D20" s="198"/>
      <c r="E20" s="189" t="s">
        <v>22</v>
      </c>
      <c r="F20" s="190"/>
      <c r="G20" s="101"/>
      <c r="H20" s="102"/>
    </row>
    <row r="21" spans="2:8" ht="64.5" customHeight="1" x14ac:dyDescent="0.25">
      <c r="B21" s="98"/>
      <c r="C21" s="197" t="s">
        <v>23</v>
      </c>
      <c r="D21" s="198"/>
      <c r="E21" s="189" t="s">
        <v>24</v>
      </c>
      <c r="F21" s="190"/>
      <c r="G21" s="101"/>
      <c r="H21" s="102"/>
    </row>
    <row r="22" spans="2:8" ht="71.25" customHeight="1" x14ac:dyDescent="0.25">
      <c r="B22" s="98"/>
      <c r="C22" s="197" t="s">
        <v>25</v>
      </c>
      <c r="D22" s="198"/>
      <c r="E22" s="189" t="s">
        <v>26</v>
      </c>
      <c r="F22" s="190"/>
      <c r="G22" s="101"/>
      <c r="H22" s="102"/>
    </row>
    <row r="23" spans="2:8" ht="55.5" customHeight="1" x14ac:dyDescent="0.25">
      <c r="B23" s="98"/>
      <c r="C23" s="191" t="s">
        <v>27</v>
      </c>
      <c r="D23" s="192"/>
      <c r="E23" s="189" t="s">
        <v>28</v>
      </c>
      <c r="F23" s="190"/>
      <c r="G23" s="101"/>
      <c r="H23" s="102"/>
    </row>
    <row r="24" spans="2:8" ht="42" customHeight="1" x14ac:dyDescent="0.25">
      <c r="B24" s="98"/>
      <c r="C24" s="191" t="s">
        <v>29</v>
      </c>
      <c r="D24" s="192"/>
      <c r="E24" s="189" t="s">
        <v>30</v>
      </c>
      <c r="F24" s="190"/>
      <c r="G24" s="101"/>
      <c r="H24" s="102"/>
    </row>
    <row r="25" spans="2:8" ht="59.25" customHeight="1" x14ac:dyDescent="0.25">
      <c r="B25" s="98"/>
      <c r="C25" s="191" t="s">
        <v>31</v>
      </c>
      <c r="D25" s="192"/>
      <c r="E25" s="189" t="s">
        <v>32</v>
      </c>
      <c r="F25" s="190"/>
      <c r="G25" s="101"/>
      <c r="H25" s="102"/>
    </row>
    <row r="26" spans="2:8" ht="23.25" customHeight="1" x14ac:dyDescent="0.25">
      <c r="B26" s="98"/>
      <c r="C26" s="191" t="s">
        <v>33</v>
      </c>
      <c r="D26" s="192"/>
      <c r="E26" s="189" t="s">
        <v>34</v>
      </c>
      <c r="F26" s="190"/>
      <c r="G26" s="101"/>
      <c r="H26" s="102"/>
    </row>
    <row r="27" spans="2:8" ht="30.75" customHeight="1" x14ac:dyDescent="0.25">
      <c r="B27" s="98"/>
      <c r="C27" s="191" t="s">
        <v>35</v>
      </c>
      <c r="D27" s="192"/>
      <c r="E27" s="189" t="s">
        <v>36</v>
      </c>
      <c r="F27" s="190"/>
      <c r="G27" s="101"/>
      <c r="H27" s="102"/>
    </row>
    <row r="28" spans="2:8" ht="35.25" customHeight="1" x14ac:dyDescent="0.25">
      <c r="B28" s="98"/>
      <c r="C28" s="191" t="s">
        <v>37</v>
      </c>
      <c r="D28" s="192"/>
      <c r="E28" s="189" t="s">
        <v>38</v>
      </c>
      <c r="F28" s="190"/>
      <c r="G28" s="101"/>
      <c r="H28" s="102"/>
    </row>
    <row r="29" spans="2:8" ht="33" customHeight="1" x14ac:dyDescent="0.25">
      <c r="B29" s="98"/>
      <c r="C29" s="191" t="s">
        <v>37</v>
      </c>
      <c r="D29" s="192"/>
      <c r="E29" s="189" t="s">
        <v>38</v>
      </c>
      <c r="F29" s="190"/>
      <c r="G29" s="101"/>
      <c r="H29" s="102"/>
    </row>
    <row r="30" spans="2:8" ht="30" customHeight="1" x14ac:dyDescent="0.25">
      <c r="B30" s="98"/>
      <c r="C30" s="191" t="s">
        <v>39</v>
      </c>
      <c r="D30" s="192"/>
      <c r="E30" s="189" t="s">
        <v>40</v>
      </c>
      <c r="F30" s="190"/>
      <c r="G30" s="101"/>
      <c r="H30" s="102"/>
    </row>
    <row r="31" spans="2:8" ht="35.25" customHeight="1" x14ac:dyDescent="0.25">
      <c r="B31" s="98"/>
      <c r="C31" s="191" t="s">
        <v>41</v>
      </c>
      <c r="D31" s="192"/>
      <c r="E31" s="189" t="s">
        <v>42</v>
      </c>
      <c r="F31" s="190"/>
      <c r="G31" s="101"/>
      <c r="H31" s="102"/>
    </row>
    <row r="32" spans="2:8" ht="31.5" customHeight="1" x14ac:dyDescent="0.25">
      <c r="B32" s="98"/>
      <c r="C32" s="191" t="s">
        <v>43</v>
      </c>
      <c r="D32" s="192"/>
      <c r="E32" s="189" t="s">
        <v>44</v>
      </c>
      <c r="F32" s="190"/>
      <c r="G32" s="101"/>
      <c r="H32" s="102"/>
    </row>
    <row r="33" spans="2:8" ht="35.25" customHeight="1" x14ac:dyDescent="0.25">
      <c r="B33" s="98"/>
      <c r="C33" s="191" t="s">
        <v>45</v>
      </c>
      <c r="D33" s="192"/>
      <c r="E33" s="189" t="s">
        <v>46</v>
      </c>
      <c r="F33" s="190"/>
      <c r="G33" s="101"/>
      <c r="H33" s="102"/>
    </row>
    <row r="34" spans="2:8" ht="59.25" customHeight="1" x14ac:dyDescent="0.25">
      <c r="B34" s="98"/>
      <c r="C34" s="191" t="s">
        <v>47</v>
      </c>
      <c r="D34" s="192"/>
      <c r="E34" s="189" t="s">
        <v>48</v>
      </c>
      <c r="F34" s="190"/>
      <c r="G34" s="101"/>
      <c r="H34" s="102"/>
    </row>
    <row r="35" spans="2:8" ht="29.25" customHeight="1" x14ac:dyDescent="0.25">
      <c r="B35" s="98"/>
      <c r="C35" s="191" t="s">
        <v>49</v>
      </c>
      <c r="D35" s="192"/>
      <c r="E35" s="189" t="s">
        <v>50</v>
      </c>
      <c r="F35" s="190"/>
      <c r="G35" s="101"/>
      <c r="H35" s="102"/>
    </row>
    <row r="36" spans="2:8" ht="82.5" customHeight="1" x14ac:dyDescent="0.25">
      <c r="B36" s="98"/>
      <c r="C36" s="191" t="s">
        <v>51</v>
      </c>
      <c r="D36" s="192"/>
      <c r="E36" s="189" t="s">
        <v>52</v>
      </c>
      <c r="F36" s="190"/>
      <c r="G36" s="101"/>
      <c r="H36" s="102"/>
    </row>
    <row r="37" spans="2:8" ht="46.5" customHeight="1" x14ac:dyDescent="0.25">
      <c r="B37" s="98"/>
      <c r="C37" s="191" t="s">
        <v>53</v>
      </c>
      <c r="D37" s="192"/>
      <c r="E37" s="189" t="s">
        <v>54</v>
      </c>
      <c r="F37" s="190"/>
      <c r="G37" s="101"/>
      <c r="H37" s="102"/>
    </row>
    <row r="38" spans="2:8" ht="6.75" customHeight="1" thickBot="1" x14ac:dyDescent="0.3">
      <c r="B38" s="98"/>
      <c r="C38" s="202"/>
      <c r="D38" s="203"/>
      <c r="E38" s="204"/>
      <c r="F38" s="205"/>
      <c r="G38" s="101"/>
      <c r="H38" s="102"/>
    </row>
    <row r="39" spans="2:8" ht="15.75" thickTop="1" x14ac:dyDescent="0.25">
      <c r="B39" s="98"/>
      <c r="C39" s="99"/>
      <c r="D39" s="99"/>
      <c r="E39" s="100"/>
      <c r="F39" s="100"/>
      <c r="G39" s="101"/>
      <c r="H39" s="102"/>
    </row>
    <row r="40" spans="2:8" ht="21" customHeight="1" x14ac:dyDescent="0.25">
      <c r="B40" s="199" t="s">
        <v>55</v>
      </c>
      <c r="C40" s="200"/>
      <c r="D40" s="200"/>
      <c r="E40" s="200"/>
      <c r="F40" s="200"/>
      <c r="G40" s="200"/>
      <c r="H40" s="201"/>
    </row>
    <row r="41" spans="2:8" ht="20.25" customHeight="1" x14ac:dyDescent="0.25">
      <c r="B41" s="199" t="s">
        <v>56</v>
      </c>
      <c r="C41" s="200"/>
      <c r="D41" s="200"/>
      <c r="E41" s="200"/>
      <c r="F41" s="200"/>
      <c r="G41" s="200"/>
      <c r="H41" s="201"/>
    </row>
    <row r="42" spans="2:8" ht="20.25" customHeight="1" x14ac:dyDescent="0.25">
      <c r="B42" s="199" t="s">
        <v>57</v>
      </c>
      <c r="C42" s="200"/>
      <c r="D42" s="200"/>
      <c r="E42" s="200"/>
      <c r="F42" s="200"/>
      <c r="G42" s="200"/>
      <c r="H42" s="201"/>
    </row>
    <row r="43" spans="2:8" ht="20.25" customHeight="1" x14ac:dyDescent="0.25">
      <c r="B43" s="199" t="s">
        <v>58</v>
      </c>
      <c r="C43" s="200"/>
      <c r="D43" s="200"/>
      <c r="E43" s="200"/>
      <c r="F43" s="200"/>
      <c r="G43" s="200"/>
      <c r="H43" s="201"/>
    </row>
    <row r="44" spans="2:8" x14ac:dyDescent="0.25">
      <c r="B44" s="199" t="s">
        <v>59</v>
      </c>
      <c r="C44" s="200"/>
      <c r="D44" s="200"/>
      <c r="E44" s="200"/>
      <c r="F44" s="200"/>
      <c r="G44" s="200"/>
      <c r="H44" s="201"/>
    </row>
    <row r="45" spans="2:8" ht="15.75" thickBot="1" x14ac:dyDescent="0.3">
      <c r="B45" s="103"/>
      <c r="C45" s="104"/>
      <c r="D45" s="104"/>
      <c r="E45" s="104"/>
      <c r="F45" s="104"/>
      <c r="G45" s="104"/>
      <c r="H45" s="105"/>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32"/>
  <sheetViews>
    <sheetView topLeftCell="E197" zoomScale="60" zoomScaleNormal="60" workbookViewId="0">
      <selection activeCell="F210" sqref="F210:F221"/>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72"/>
      <c r="B1" s="378" t="s">
        <v>281</v>
      </c>
      <c r="C1" s="378"/>
      <c r="D1" s="378"/>
      <c r="E1" s="72"/>
      <c r="F1" s="72"/>
      <c r="G1" s="72"/>
      <c r="H1" s="72"/>
      <c r="I1" s="72"/>
      <c r="J1" s="72"/>
      <c r="K1" s="72"/>
      <c r="L1" s="72"/>
      <c r="M1" s="72"/>
      <c r="N1" s="72"/>
      <c r="O1" s="72"/>
      <c r="P1" s="72"/>
      <c r="Q1" s="72"/>
      <c r="R1" s="72"/>
      <c r="S1" s="72"/>
      <c r="T1" s="72"/>
      <c r="U1" s="72"/>
    </row>
    <row r="2" spans="1:21" x14ac:dyDescent="0.25">
      <c r="A2" s="72"/>
      <c r="B2" s="72"/>
      <c r="C2" s="72"/>
      <c r="D2" s="72"/>
      <c r="E2" s="72"/>
      <c r="F2" s="72"/>
      <c r="G2" s="72"/>
      <c r="H2" s="72"/>
      <c r="I2" s="72"/>
      <c r="J2" s="72"/>
      <c r="K2" s="72"/>
      <c r="L2" s="72"/>
      <c r="M2" s="72"/>
      <c r="N2" s="72"/>
      <c r="O2" s="72"/>
      <c r="P2" s="72"/>
      <c r="Q2" s="72"/>
      <c r="R2" s="72"/>
      <c r="S2" s="72"/>
      <c r="T2" s="72"/>
      <c r="U2" s="72"/>
    </row>
    <row r="3" spans="1:21" ht="60" x14ac:dyDescent="0.25">
      <c r="A3" s="72"/>
      <c r="B3" s="93"/>
      <c r="C3" s="25" t="s">
        <v>282</v>
      </c>
      <c r="D3" s="25" t="s">
        <v>283</v>
      </c>
      <c r="E3" s="72"/>
      <c r="F3" s="72"/>
      <c r="G3" s="72"/>
      <c r="H3" s="72"/>
      <c r="I3" s="72"/>
      <c r="J3" s="72"/>
      <c r="K3" s="72"/>
      <c r="L3" s="72"/>
      <c r="M3" s="72"/>
      <c r="N3" s="72"/>
      <c r="O3" s="72"/>
      <c r="P3" s="72"/>
      <c r="Q3" s="72"/>
      <c r="R3" s="72"/>
      <c r="S3" s="72"/>
      <c r="T3" s="72"/>
      <c r="U3" s="72"/>
    </row>
    <row r="4" spans="1:21" ht="33.75" x14ac:dyDescent="0.25">
      <c r="A4" s="92" t="s">
        <v>284</v>
      </c>
      <c r="B4" s="28" t="s">
        <v>285</v>
      </c>
      <c r="C4" s="33" t="s">
        <v>286</v>
      </c>
      <c r="D4" s="26" t="s">
        <v>287</v>
      </c>
      <c r="E4" s="72"/>
      <c r="F4" s="72"/>
      <c r="G4" s="72"/>
      <c r="H4" s="72"/>
      <c r="I4" s="72"/>
      <c r="J4" s="72"/>
      <c r="K4" s="72"/>
      <c r="L4" s="72"/>
      <c r="M4" s="72"/>
      <c r="N4" s="72"/>
      <c r="O4" s="72"/>
      <c r="P4" s="72"/>
      <c r="Q4" s="72"/>
      <c r="R4" s="72"/>
      <c r="S4" s="72"/>
      <c r="T4" s="72"/>
      <c r="U4" s="72"/>
    </row>
    <row r="5" spans="1:21" ht="101.25" x14ac:dyDescent="0.25">
      <c r="A5" s="92" t="s">
        <v>288</v>
      </c>
      <c r="B5" s="29" t="s">
        <v>289</v>
      </c>
      <c r="C5" s="34" t="s">
        <v>290</v>
      </c>
      <c r="D5" s="27" t="s">
        <v>291</v>
      </c>
      <c r="E5" s="72"/>
      <c r="F5" s="72"/>
      <c r="G5" s="72"/>
      <c r="H5" s="72"/>
      <c r="I5" s="72"/>
      <c r="J5" s="72"/>
      <c r="K5" s="72"/>
      <c r="L5" s="72"/>
      <c r="M5" s="72"/>
      <c r="N5" s="72"/>
      <c r="O5" s="72"/>
      <c r="P5" s="72"/>
      <c r="Q5" s="72"/>
      <c r="R5" s="72"/>
      <c r="S5" s="72"/>
      <c r="T5" s="72"/>
      <c r="U5" s="72"/>
    </row>
    <row r="6" spans="1:21" ht="67.5" x14ac:dyDescent="0.25">
      <c r="A6" s="92" t="s">
        <v>259</v>
      </c>
      <c r="B6" s="30" t="s">
        <v>292</v>
      </c>
      <c r="C6" s="34" t="s">
        <v>293</v>
      </c>
      <c r="D6" s="27" t="s">
        <v>294</v>
      </c>
      <c r="E6" s="72"/>
      <c r="F6" s="72"/>
      <c r="G6" s="72"/>
      <c r="H6" s="72"/>
      <c r="I6" s="72"/>
      <c r="J6" s="72"/>
      <c r="K6" s="72"/>
      <c r="L6" s="72"/>
      <c r="M6" s="72"/>
      <c r="N6" s="72"/>
      <c r="O6" s="72"/>
      <c r="P6" s="72"/>
      <c r="Q6" s="72"/>
      <c r="R6" s="72"/>
      <c r="S6" s="72"/>
      <c r="T6" s="72"/>
      <c r="U6" s="72"/>
    </row>
    <row r="7" spans="1:21" ht="101.25" x14ac:dyDescent="0.25">
      <c r="A7" s="92" t="s">
        <v>295</v>
      </c>
      <c r="B7" s="31" t="s">
        <v>296</v>
      </c>
      <c r="C7" s="34" t="s">
        <v>297</v>
      </c>
      <c r="D7" s="27" t="s">
        <v>298</v>
      </c>
      <c r="E7" s="72"/>
      <c r="F7" s="72"/>
      <c r="G7" s="72"/>
      <c r="H7" s="72"/>
      <c r="I7" s="72"/>
      <c r="J7" s="72"/>
      <c r="K7" s="72"/>
      <c r="L7" s="72"/>
      <c r="M7" s="72"/>
      <c r="N7" s="72"/>
      <c r="O7" s="72"/>
      <c r="P7" s="72"/>
      <c r="Q7" s="72"/>
      <c r="R7" s="72"/>
      <c r="S7" s="72"/>
      <c r="T7" s="72"/>
      <c r="U7" s="72"/>
    </row>
    <row r="8" spans="1:21" ht="67.5" x14ac:dyDescent="0.25">
      <c r="A8" s="92" t="s">
        <v>299</v>
      </c>
      <c r="B8" s="32" t="s">
        <v>300</v>
      </c>
      <c r="C8" s="34" t="s">
        <v>301</v>
      </c>
      <c r="D8" s="27" t="s">
        <v>302</v>
      </c>
      <c r="E8" s="72"/>
      <c r="F8" s="72"/>
      <c r="G8" s="72"/>
      <c r="H8" s="72"/>
      <c r="I8" s="72"/>
      <c r="J8" s="72"/>
      <c r="K8" s="72"/>
      <c r="L8" s="72"/>
      <c r="M8" s="72"/>
      <c r="N8" s="72"/>
      <c r="O8" s="72"/>
      <c r="P8" s="72"/>
      <c r="Q8" s="72"/>
      <c r="R8" s="72"/>
      <c r="S8" s="72"/>
      <c r="T8" s="72"/>
      <c r="U8" s="72"/>
    </row>
    <row r="9" spans="1:21" ht="20.25" x14ac:dyDescent="0.25">
      <c r="A9" s="92"/>
      <c r="B9" s="92"/>
      <c r="C9" s="94"/>
      <c r="D9" s="94"/>
      <c r="E9" s="72"/>
      <c r="F9" s="72"/>
      <c r="G9" s="72"/>
      <c r="H9" s="72"/>
      <c r="I9" s="72"/>
      <c r="J9" s="72"/>
      <c r="K9" s="72"/>
      <c r="L9" s="72"/>
      <c r="M9" s="72"/>
      <c r="N9" s="72"/>
      <c r="O9" s="72"/>
      <c r="P9" s="72"/>
      <c r="Q9" s="72"/>
      <c r="R9" s="72"/>
      <c r="S9" s="72"/>
      <c r="T9" s="72"/>
      <c r="U9" s="72"/>
    </row>
    <row r="10" spans="1:21" ht="16.5" x14ac:dyDescent="0.25">
      <c r="A10" s="92"/>
      <c r="B10" s="95"/>
      <c r="C10" s="95"/>
      <c r="D10" s="95"/>
      <c r="E10" s="72"/>
      <c r="F10" s="72"/>
      <c r="G10" s="72"/>
      <c r="H10" s="72"/>
      <c r="I10" s="72"/>
      <c r="J10" s="72"/>
      <c r="K10" s="72"/>
      <c r="L10" s="72"/>
      <c r="M10" s="72"/>
      <c r="N10" s="72"/>
      <c r="O10" s="72"/>
      <c r="P10" s="72"/>
      <c r="Q10" s="72"/>
      <c r="R10" s="72"/>
      <c r="S10" s="72"/>
      <c r="T10" s="72"/>
      <c r="U10" s="72"/>
    </row>
    <row r="11" spans="1:21" x14ac:dyDescent="0.25">
      <c r="A11" s="92"/>
      <c r="B11" s="92" t="s">
        <v>303</v>
      </c>
      <c r="C11" s="92" t="s">
        <v>304</v>
      </c>
      <c r="D11" s="92" t="s">
        <v>305</v>
      </c>
      <c r="E11" s="72"/>
      <c r="F11" s="72"/>
      <c r="G11" s="72"/>
      <c r="H11" s="72"/>
      <c r="I11" s="72"/>
      <c r="J11" s="72"/>
      <c r="K11" s="72"/>
      <c r="L11" s="72"/>
      <c r="M11" s="72"/>
      <c r="N11" s="72"/>
      <c r="O11" s="72"/>
      <c r="P11" s="72"/>
      <c r="Q11" s="72"/>
      <c r="R11" s="72"/>
      <c r="S11" s="72"/>
      <c r="T11" s="72"/>
      <c r="U11" s="72"/>
    </row>
    <row r="12" spans="1:21" x14ac:dyDescent="0.25">
      <c r="A12" s="92"/>
      <c r="B12" s="92" t="s">
        <v>306</v>
      </c>
      <c r="C12" s="92" t="s">
        <v>183</v>
      </c>
      <c r="D12" s="92" t="s">
        <v>307</v>
      </c>
      <c r="E12" s="72"/>
      <c r="F12" s="72"/>
      <c r="G12" s="72"/>
      <c r="H12" s="72"/>
      <c r="I12" s="72"/>
      <c r="J12" s="72"/>
      <c r="K12" s="72"/>
      <c r="L12" s="72"/>
      <c r="M12" s="72"/>
      <c r="N12" s="72"/>
      <c r="O12" s="72"/>
      <c r="P12" s="72"/>
      <c r="Q12" s="72"/>
      <c r="R12" s="72"/>
      <c r="S12" s="72"/>
      <c r="T12" s="72"/>
      <c r="U12" s="72"/>
    </row>
    <row r="13" spans="1:21" x14ac:dyDescent="0.25">
      <c r="A13" s="92"/>
      <c r="B13" s="92"/>
      <c r="C13" s="92" t="s">
        <v>308</v>
      </c>
      <c r="D13" s="92" t="s">
        <v>199</v>
      </c>
      <c r="E13" s="72"/>
      <c r="F13" s="72"/>
      <c r="G13" s="72"/>
      <c r="H13" s="72"/>
      <c r="I13" s="72"/>
      <c r="J13" s="72"/>
      <c r="K13" s="72"/>
      <c r="L13" s="72"/>
      <c r="M13" s="72"/>
      <c r="N13" s="72"/>
      <c r="O13" s="72"/>
      <c r="P13" s="72"/>
      <c r="Q13" s="72"/>
      <c r="R13" s="72"/>
      <c r="S13" s="72"/>
      <c r="T13" s="72"/>
      <c r="U13" s="72"/>
    </row>
    <row r="14" spans="1:21" x14ac:dyDescent="0.25">
      <c r="A14" s="92"/>
      <c r="B14" s="92"/>
      <c r="C14" s="92" t="s">
        <v>309</v>
      </c>
      <c r="D14" s="92" t="s">
        <v>310</v>
      </c>
      <c r="E14" s="72"/>
      <c r="F14" s="72"/>
      <c r="G14" s="72"/>
      <c r="H14" s="72"/>
      <c r="I14" s="72"/>
      <c r="J14" s="72"/>
      <c r="K14" s="72"/>
      <c r="L14" s="72"/>
      <c r="M14" s="72"/>
      <c r="N14" s="72"/>
      <c r="O14" s="72"/>
      <c r="P14" s="72"/>
      <c r="Q14" s="72"/>
      <c r="R14" s="72"/>
      <c r="S14" s="72"/>
      <c r="T14" s="72"/>
      <c r="U14" s="72"/>
    </row>
    <row r="15" spans="1:21" x14ac:dyDescent="0.25">
      <c r="A15" s="92"/>
      <c r="B15" s="92"/>
      <c r="C15" s="92" t="s">
        <v>311</v>
      </c>
      <c r="D15" s="92" t="s">
        <v>312</v>
      </c>
      <c r="E15" s="72"/>
      <c r="F15" s="72"/>
      <c r="G15" s="72"/>
      <c r="H15" s="72"/>
      <c r="I15" s="72"/>
      <c r="J15" s="72"/>
      <c r="K15" s="72"/>
      <c r="L15" s="72"/>
      <c r="M15" s="72"/>
      <c r="N15" s="72"/>
      <c r="O15" s="72"/>
      <c r="P15" s="72"/>
      <c r="Q15" s="72"/>
      <c r="R15" s="72"/>
      <c r="S15" s="72"/>
      <c r="T15" s="72"/>
      <c r="U15" s="72"/>
    </row>
    <row r="16" spans="1:21" x14ac:dyDescent="0.25">
      <c r="A16" s="92"/>
      <c r="B16" s="92"/>
      <c r="C16" s="92"/>
      <c r="D16" s="92"/>
      <c r="E16" s="72"/>
      <c r="F16" s="72"/>
      <c r="G16" s="72"/>
      <c r="H16" s="72"/>
      <c r="I16" s="72"/>
      <c r="J16" s="72"/>
      <c r="K16" s="72"/>
      <c r="L16" s="72"/>
      <c r="M16" s="72"/>
      <c r="N16" s="72"/>
      <c r="O16" s="72"/>
    </row>
    <row r="17" spans="1:15" x14ac:dyDescent="0.25">
      <c r="A17" s="92"/>
      <c r="B17" s="92"/>
      <c r="C17" s="92"/>
      <c r="D17" s="92"/>
      <c r="E17" s="72"/>
      <c r="F17" s="72"/>
      <c r="G17" s="72"/>
      <c r="H17" s="72"/>
      <c r="I17" s="72"/>
      <c r="J17" s="72"/>
      <c r="K17" s="72"/>
      <c r="L17" s="72"/>
      <c r="M17" s="72"/>
      <c r="N17" s="72"/>
      <c r="O17" s="72"/>
    </row>
    <row r="18" spans="1:15" x14ac:dyDescent="0.25">
      <c r="A18" s="92"/>
      <c r="B18" s="96"/>
      <c r="C18" s="96"/>
      <c r="D18" s="96"/>
      <c r="E18" s="72"/>
      <c r="F18" s="72"/>
      <c r="G18" s="72"/>
      <c r="H18" s="72"/>
      <c r="I18" s="72"/>
      <c r="J18" s="72"/>
      <c r="K18" s="72"/>
      <c r="L18" s="72"/>
      <c r="M18" s="72"/>
      <c r="N18" s="72"/>
      <c r="O18" s="72"/>
    </row>
    <row r="19" spans="1:15" x14ac:dyDescent="0.25">
      <c r="A19" s="92"/>
      <c r="B19" s="96"/>
      <c r="C19" s="96"/>
      <c r="D19" s="96"/>
      <c r="E19" s="72"/>
      <c r="F19" s="72"/>
      <c r="G19" s="72"/>
      <c r="H19" s="72"/>
      <c r="I19" s="72"/>
      <c r="J19" s="72"/>
      <c r="K19" s="72"/>
      <c r="L19" s="72"/>
      <c r="M19" s="72"/>
      <c r="N19" s="72"/>
      <c r="O19" s="72"/>
    </row>
    <row r="20" spans="1:15" x14ac:dyDescent="0.25">
      <c r="A20" s="92"/>
      <c r="B20" s="96"/>
      <c r="C20" s="96"/>
      <c r="D20" s="96"/>
      <c r="E20" s="72"/>
      <c r="F20" s="72"/>
      <c r="G20" s="72"/>
      <c r="H20" s="72"/>
      <c r="I20" s="72"/>
      <c r="J20" s="72"/>
      <c r="K20" s="72"/>
      <c r="L20" s="72"/>
      <c r="M20" s="72"/>
      <c r="N20" s="72"/>
      <c r="O20" s="72"/>
    </row>
    <row r="21" spans="1:15" x14ac:dyDescent="0.25">
      <c r="A21" s="92"/>
      <c r="B21" s="96"/>
      <c r="C21" s="96"/>
      <c r="D21" s="96"/>
      <c r="E21" s="72"/>
      <c r="F21" s="72"/>
      <c r="G21" s="72"/>
      <c r="H21" s="72"/>
      <c r="I21" s="72"/>
      <c r="J21" s="72"/>
      <c r="K21" s="72"/>
      <c r="L21" s="72"/>
      <c r="M21" s="72"/>
      <c r="N21" s="72"/>
      <c r="O21" s="72"/>
    </row>
    <row r="22" spans="1:15" ht="20.25" x14ac:dyDescent="0.25">
      <c r="A22" s="92"/>
      <c r="B22" s="92"/>
      <c r="C22" s="94"/>
      <c r="D22" s="94"/>
      <c r="E22" s="72"/>
      <c r="F22" s="72"/>
      <c r="G22" s="72"/>
      <c r="H22" s="72"/>
      <c r="I22" s="72"/>
      <c r="J22" s="72"/>
      <c r="K22" s="72"/>
      <c r="L22" s="72"/>
      <c r="M22" s="72"/>
      <c r="N22" s="72"/>
      <c r="O22" s="72"/>
    </row>
    <row r="23" spans="1:15" ht="20.25" x14ac:dyDescent="0.25">
      <c r="A23" s="92"/>
      <c r="B23" s="92"/>
      <c r="C23" s="94"/>
      <c r="D23" s="94"/>
      <c r="E23" s="72"/>
      <c r="F23" s="72"/>
      <c r="G23" s="72"/>
      <c r="H23" s="72"/>
      <c r="I23" s="72"/>
      <c r="J23" s="72"/>
      <c r="K23" s="72"/>
      <c r="L23" s="72"/>
      <c r="M23" s="72"/>
      <c r="N23" s="72"/>
      <c r="O23" s="72"/>
    </row>
    <row r="24" spans="1:15" ht="20.25" x14ac:dyDescent="0.25">
      <c r="A24" s="92"/>
      <c r="B24" s="92"/>
      <c r="C24" s="94"/>
      <c r="D24" s="94"/>
      <c r="E24" s="72"/>
      <c r="F24" s="72"/>
      <c r="G24" s="72"/>
      <c r="H24" s="72"/>
      <c r="I24" s="72"/>
      <c r="J24" s="72"/>
      <c r="K24" s="72"/>
      <c r="L24" s="72"/>
      <c r="M24" s="72"/>
      <c r="N24" s="72"/>
      <c r="O24" s="72"/>
    </row>
    <row r="25" spans="1:15" ht="20.25" x14ac:dyDescent="0.25">
      <c r="A25" s="92"/>
      <c r="B25" s="92"/>
      <c r="C25" s="94"/>
      <c r="D25" s="94"/>
      <c r="E25" s="72"/>
      <c r="F25" s="72"/>
      <c r="G25" s="72"/>
      <c r="H25" s="72"/>
      <c r="I25" s="72"/>
      <c r="J25" s="72"/>
      <c r="K25" s="72"/>
      <c r="L25" s="72"/>
      <c r="M25" s="72"/>
      <c r="N25" s="72"/>
      <c r="O25" s="72"/>
    </row>
    <row r="26" spans="1:15" ht="20.25" x14ac:dyDescent="0.25">
      <c r="A26" s="92"/>
      <c r="B26" s="92"/>
      <c r="C26" s="94"/>
      <c r="D26" s="94"/>
      <c r="E26" s="72"/>
      <c r="F26" s="72"/>
      <c r="G26" s="72"/>
      <c r="H26" s="72"/>
      <c r="I26" s="72"/>
      <c r="J26" s="72"/>
      <c r="K26" s="72"/>
      <c r="L26" s="72"/>
      <c r="M26" s="72"/>
      <c r="N26" s="72"/>
      <c r="O26" s="72"/>
    </row>
    <row r="27" spans="1:15" ht="20.25" x14ac:dyDescent="0.25">
      <c r="A27" s="92"/>
      <c r="B27" s="92"/>
      <c r="C27" s="94"/>
      <c r="D27" s="94"/>
      <c r="E27" s="72"/>
      <c r="F27" s="72"/>
      <c r="G27" s="72"/>
      <c r="H27" s="72"/>
      <c r="I27" s="72"/>
      <c r="J27" s="72"/>
      <c r="K27" s="72"/>
      <c r="L27" s="72"/>
      <c r="M27" s="72"/>
      <c r="N27" s="72"/>
      <c r="O27" s="72"/>
    </row>
    <row r="28" spans="1:15" ht="20.25" x14ac:dyDescent="0.25">
      <c r="A28" s="92"/>
      <c r="B28" s="92"/>
      <c r="C28" s="94"/>
      <c r="D28" s="94"/>
      <c r="E28" s="72"/>
      <c r="F28" s="72"/>
      <c r="G28" s="72"/>
      <c r="H28" s="72"/>
      <c r="I28" s="72"/>
      <c r="J28" s="72"/>
      <c r="K28" s="72"/>
      <c r="L28" s="72"/>
      <c r="M28" s="72"/>
      <c r="N28" s="72"/>
      <c r="O28" s="72"/>
    </row>
    <row r="29" spans="1:15" ht="20.25" x14ac:dyDescent="0.25">
      <c r="A29" s="92"/>
      <c r="B29" s="92"/>
      <c r="C29" s="94"/>
      <c r="D29" s="94"/>
      <c r="E29" s="72"/>
      <c r="F29" s="72"/>
      <c r="G29" s="72"/>
      <c r="H29" s="72"/>
      <c r="I29" s="72"/>
      <c r="J29" s="72"/>
      <c r="K29" s="72"/>
      <c r="L29" s="72"/>
      <c r="M29" s="72"/>
      <c r="N29" s="72"/>
      <c r="O29" s="72"/>
    </row>
    <row r="30" spans="1:15" ht="20.25" x14ac:dyDescent="0.25">
      <c r="A30" s="92"/>
      <c r="B30" s="92"/>
      <c r="C30" s="94"/>
      <c r="D30" s="94"/>
      <c r="E30" s="72"/>
      <c r="F30" s="72"/>
      <c r="G30" s="72"/>
      <c r="H30" s="72"/>
      <c r="I30" s="72"/>
      <c r="J30" s="72"/>
      <c r="K30" s="72"/>
      <c r="L30" s="72"/>
      <c r="M30" s="72"/>
      <c r="N30" s="72"/>
      <c r="O30" s="72"/>
    </row>
    <row r="31" spans="1:15" ht="20.25" x14ac:dyDescent="0.25">
      <c r="A31" s="92"/>
      <c r="B31" s="92"/>
      <c r="C31" s="94"/>
      <c r="D31" s="94"/>
      <c r="E31" s="72"/>
      <c r="F31" s="72"/>
      <c r="G31" s="72"/>
      <c r="H31" s="72"/>
      <c r="I31" s="72"/>
      <c r="J31" s="72"/>
      <c r="K31" s="72"/>
      <c r="L31" s="72"/>
      <c r="M31" s="72"/>
      <c r="N31" s="72"/>
      <c r="O31" s="72"/>
    </row>
    <row r="32" spans="1:15" ht="20.25" x14ac:dyDescent="0.25">
      <c r="A32" s="92"/>
      <c r="B32" s="92"/>
      <c r="C32" s="94"/>
      <c r="D32" s="94"/>
      <c r="E32" s="72"/>
      <c r="F32" s="72"/>
      <c r="G32" s="72"/>
      <c r="H32" s="72"/>
      <c r="I32" s="72"/>
      <c r="J32" s="72"/>
      <c r="K32" s="72"/>
      <c r="L32" s="72"/>
      <c r="M32" s="72"/>
      <c r="N32" s="72"/>
      <c r="O32" s="72"/>
    </row>
    <row r="33" spans="1:15" ht="20.25" x14ac:dyDescent="0.25">
      <c r="A33" s="92"/>
      <c r="B33" s="92"/>
      <c r="C33" s="94"/>
      <c r="D33" s="94"/>
      <c r="E33" s="72"/>
      <c r="F33" s="72"/>
      <c r="G33" s="72"/>
      <c r="H33" s="72"/>
      <c r="I33" s="72"/>
      <c r="J33" s="72"/>
      <c r="K33" s="72"/>
      <c r="L33" s="72"/>
      <c r="M33" s="72"/>
      <c r="N33" s="72"/>
      <c r="O33" s="72"/>
    </row>
    <row r="34" spans="1:15" ht="20.25" x14ac:dyDescent="0.25">
      <c r="A34" s="92"/>
      <c r="B34" s="92"/>
      <c r="C34" s="94"/>
      <c r="D34" s="94"/>
      <c r="E34" s="72"/>
      <c r="F34" s="72"/>
      <c r="G34" s="72"/>
      <c r="H34" s="72"/>
      <c r="I34" s="72"/>
      <c r="J34" s="72"/>
      <c r="K34" s="72"/>
      <c r="L34" s="72"/>
      <c r="M34" s="72"/>
      <c r="N34" s="72"/>
      <c r="O34" s="72"/>
    </row>
    <row r="35" spans="1:15" ht="20.25" x14ac:dyDescent="0.25">
      <c r="A35" s="92"/>
      <c r="B35" s="92"/>
      <c r="C35" s="94"/>
      <c r="D35" s="94"/>
      <c r="E35" s="72"/>
      <c r="F35" s="72"/>
      <c r="G35" s="72"/>
      <c r="H35" s="72"/>
      <c r="I35" s="72"/>
      <c r="J35" s="72"/>
      <c r="K35" s="72"/>
      <c r="L35" s="72"/>
      <c r="M35" s="72"/>
      <c r="N35" s="72"/>
      <c r="O35" s="72"/>
    </row>
    <row r="36" spans="1:15" ht="20.25" x14ac:dyDescent="0.25">
      <c r="A36" s="92"/>
      <c r="B36" s="92"/>
      <c r="C36" s="94"/>
      <c r="D36" s="94"/>
      <c r="E36" s="72"/>
      <c r="F36" s="72"/>
      <c r="G36" s="72"/>
      <c r="H36" s="72"/>
      <c r="I36" s="72"/>
      <c r="J36" s="72"/>
      <c r="K36" s="72"/>
      <c r="L36" s="72"/>
      <c r="M36" s="72"/>
      <c r="N36" s="72"/>
      <c r="O36" s="72"/>
    </row>
    <row r="37" spans="1:15" ht="20.25" x14ac:dyDescent="0.25">
      <c r="A37" s="92"/>
      <c r="B37" s="92"/>
      <c r="C37" s="94"/>
      <c r="D37" s="94"/>
      <c r="E37" s="72"/>
      <c r="F37" s="72"/>
      <c r="G37" s="72"/>
      <c r="H37" s="72"/>
      <c r="I37" s="72"/>
      <c r="J37" s="72"/>
      <c r="K37" s="72"/>
      <c r="L37" s="72"/>
      <c r="M37" s="72"/>
      <c r="N37" s="72"/>
      <c r="O37" s="72"/>
    </row>
    <row r="38" spans="1:15" ht="20.25" x14ac:dyDescent="0.25">
      <c r="A38" s="92"/>
      <c r="B38" s="92"/>
      <c r="C38" s="94"/>
      <c r="D38" s="94"/>
      <c r="E38" s="72"/>
      <c r="F38" s="72"/>
      <c r="G38" s="72"/>
      <c r="H38" s="72"/>
      <c r="I38" s="72"/>
      <c r="J38" s="72"/>
      <c r="K38" s="72"/>
      <c r="L38" s="72"/>
      <c r="M38" s="72"/>
      <c r="N38" s="72"/>
      <c r="O38" s="72"/>
    </row>
    <row r="39" spans="1:15" ht="20.25" x14ac:dyDescent="0.25">
      <c r="A39" s="92"/>
      <c r="B39" s="92"/>
      <c r="C39" s="94"/>
      <c r="D39" s="94"/>
      <c r="E39" s="72"/>
      <c r="F39" s="72"/>
      <c r="G39" s="72"/>
      <c r="H39" s="72"/>
      <c r="I39" s="72"/>
      <c r="J39" s="72"/>
      <c r="K39" s="72"/>
      <c r="L39" s="72"/>
      <c r="M39" s="72"/>
      <c r="N39" s="72"/>
      <c r="O39" s="72"/>
    </row>
    <row r="40" spans="1:15" ht="20.25" x14ac:dyDescent="0.25">
      <c r="A40" s="92"/>
      <c r="B40" s="92"/>
      <c r="C40" s="94"/>
      <c r="D40" s="94"/>
      <c r="E40" s="72"/>
      <c r="F40" s="72"/>
      <c r="G40" s="72"/>
      <c r="H40" s="72"/>
      <c r="I40" s="72"/>
      <c r="J40" s="72"/>
      <c r="K40" s="72"/>
      <c r="L40" s="72"/>
      <c r="M40" s="72"/>
      <c r="N40" s="72"/>
      <c r="O40" s="72"/>
    </row>
    <row r="41" spans="1:15" ht="20.25" x14ac:dyDescent="0.25">
      <c r="A41" s="92"/>
      <c r="B41" s="92"/>
      <c r="C41" s="94"/>
      <c r="D41" s="94"/>
      <c r="E41" s="72"/>
      <c r="F41" s="72"/>
      <c r="G41" s="72"/>
      <c r="H41" s="72"/>
      <c r="I41" s="72"/>
      <c r="J41" s="72"/>
      <c r="K41" s="72"/>
      <c r="L41" s="72"/>
      <c r="M41" s="72"/>
      <c r="N41" s="72"/>
      <c r="O41" s="72"/>
    </row>
    <row r="42" spans="1:15" ht="20.25" x14ac:dyDescent="0.25">
      <c r="A42" s="92"/>
      <c r="B42" s="92"/>
      <c r="C42" s="94"/>
      <c r="D42" s="94"/>
      <c r="E42" s="72"/>
      <c r="F42" s="72"/>
      <c r="G42" s="72"/>
      <c r="H42" s="72"/>
      <c r="I42" s="72"/>
      <c r="J42" s="72"/>
      <c r="K42" s="72"/>
      <c r="L42" s="72"/>
      <c r="M42" s="72"/>
      <c r="N42" s="72"/>
      <c r="O42" s="72"/>
    </row>
    <row r="43" spans="1:15" ht="20.25" x14ac:dyDescent="0.25">
      <c r="A43" s="92"/>
      <c r="B43" s="92"/>
      <c r="C43" s="94"/>
      <c r="D43" s="94"/>
      <c r="E43" s="72"/>
      <c r="F43" s="72"/>
      <c r="G43" s="72"/>
      <c r="H43" s="72"/>
      <c r="I43" s="72"/>
      <c r="J43" s="72"/>
      <c r="K43" s="72"/>
      <c r="L43" s="72"/>
      <c r="M43" s="72"/>
      <c r="N43" s="72"/>
      <c r="O43" s="72"/>
    </row>
    <row r="44" spans="1:15" ht="20.25" x14ac:dyDescent="0.25">
      <c r="A44" s="92"/>
      <c r="B44" s="92"/>
      <c r="C44" s="94"/>
      <c r="D44" s="94"/>
      <c r="E44" s="72"/>
      <c r="F44" s="72"/>
      <c r="G44" s="72"/>
      <c r="H44" s="72"/>
      <c r="I44" s="72"/>
      <c r="J44" s="72"/>
      <c r="K44" s="72"/>
      <c r="L44" s="72"/>
      <c r="M44" s="72"/>
      <c r="N44" s="72"/>
      <c r="O44" s="72"/>
    </row>
    <row r="45" spans="1:15" ht="20.25" x14ac:dyDescent="0.25">
      <c r="A45" s="92"/>
      <c r="B45" s="92"/>
      <c r="C45" s="94"/>
      <c r="D45" s="94"/>
      <c r="E45" s="72"/>
      <c r="F45" s="72"/>
      <c r="G45" s="72"/>
      <c r="H45" s="72"/>
      <c r="I45" s="72"/>
      <c r="J45" s="72"/>
      <c r="K45" s="72"/>
      <c r="L45" s="72"/>
      <c r="M45" s="72"/>
      <c r="N45" s="72"/>
      <c r="O45" s="72"/>
    </row>
    <row r="46" spans="1:15" ht="20.25" x14ac:dyDescent="0.25">
      <c r="A46" s="92"/>
      <c r="B46" s="92"/>
      <c r="C46" s="94"/>
      <c r="D46" s="94"/>
      <c r="E46" s="72"/>
      <c r="F46" s="72"/>
      <c r="G46" s="72"/>
      <c r="H46" s="72"/>
      <c r="I46" s="72"/>
      <c r="J46" s="72"/>
      <c r="K46" s="72"/>
      <c r="L46" s="72"/>
      <c r="M46" s="72"/>
      <c r="N46" s="72"/>
      <c r="O46" s="72"/>
    </row>
    <row r="47" spans="1:15" ht="20.25" x14ac:dyDescent="0.25">
      <c r="A47" s="92"/>
      <c r="B47" s="92"/>
      <c r="C47" s="94"/>
      <c r="D47" s="94"/>
      <c r="E47" s="72"/>
      <c r="F47" s="72"/>
      <c r="G47" s="72"/>
      <c r="H47" s="72"/>
      <c r="I47" s="72"/>
      <c r="J47" s="72"/>
      <c r="K47" s="72"/>
      <c r="L47" s="72"/>
      <c r="M47" s="72"/>
      <c r="N47" s="72"/>
      <c r="O47" s="72"/>
    </row>
    <row r="48" spans="1:15" ht="20.25" x14ac:dyDescent="0.25">
      <c r="A48" s="92"/>
      <c r="B48" s="92"/>
      <c r="C48" s="94"/>
      <c r="D48" s="94"/>
      <c r="E48" s="72"/>
      <c r="F48" s="72"/>
      <c r="G48" s="72"/>
      <c r="H48" s="72"/>
      <c r="I48" s="72"/>
      <c r="J48" s="72"/>
      <c r="K48" s="72"/>
      <c r="L48" s="72"/>
      <c r="M48" s="72"/>
      <c r="N48" s="72"/>
      <c r="O48" s="72"/>
    </row>
    <row r="49" spans="1:15" ht="20.25" x14ac:dyDescent="0.25">
      <c r="A49" s="92"/>
      <c r="B49" s="92"/>
      <c r="C49" s="94"/>
      <c r="D49" s="94"/>
      <c r="E49" s="72"/>
      <c r="F49" s="72"/>
      <c r="G49" s="72"/>
      <c r="H49" s="72"/>
      <c r="I49" s="72"/>
      <c r="J49" s="72"/>
      <c r="K49" s="72"/>
      <c r="L49" s="72"/>
      <c r="M49" s="72"/>
      <c r="N49" s="72"/>
      <c r="O49" s="72"/>
    </row>
    <row r="50" spans="1:15" ht="20.25" x14ac:dyDescent="0.25">
      <c r="A50" s="92"/>
      <c r="B50" s="92"/>
      <c r="C50" s="94"/>
      <c r="D50" s="94"/>
      <c r="E50" s="72"/>
      <c r="F50" s="72"/>
      <c r="G50" s="72"/>
      <c r="H50" s="72"/>
      <c r="I50" s="72"/>
      <c r="J50" s="72"/>
      <c r="K50" s="72"/>
      <c r="L50" s="72"/>
      <c r="M50" s="72"/>
      <c r="N50" s="72"/>
      <c r="O50" s="72"/>
    </row>
    <row r="51" spans="1:15" ht="20.25" x14ac:dyDescent="0.25">
      <c r="A51" s="92"/>
      <c r="B51" s="92"/>
      <c r="C51" s="94"/>
      <c r="D51" s="94"/>
      <c r="E51" s="72"/>
      <c r="F51" s="72"/>
      <c r="G51" s="72"/>
      <c r="H51" s="72"/>
      <c r="I51" s="72"/>
      <c r="J51" s="72"/>
      <c r="K51" s="72"/>
      <c r="L51" s="72"/>
      <c r="M51" s="72"/>
      <c r="N51" s="72"/>
      <c r="O51" s="72"/>
    </row>
    <row r="52" spans="1:15" ht="20.25" x14ac:dyDescent="0.25">
      <c r="A52" s="92"/>
      <c r="B52" s="18"/>
      <c r="C52" s="23"/>
      <c r="D52" s="23"/>
    </row>
    <row r="53" spans="1:15" ht="20.25" x14ac:dyDescent="0.25">
      <c r="A53" s="92"/>
      <c r="B53" s="18"/>
      <c r="C53" s="23"/>
      <c r="D53" s="23"/>
    </row>
    <row r="54" spans="1:15" ht="20.25" x14ac:dyDescent="0.25">
      <c r="A54" s="92"/>
      <c r="B54" s="18"/>
      <c r="C54" s="23"/>
      <c r="D54" s="23"/>
    </row>
    <row r="55" spans="1:15" ht="20.25" x14ac:dyDescent="0.25">
      <c r="A55" s="92"/>
      <c r="B55" s="18"/>
      <c r="C55" s="23"/>
      <c r="D55" s="23"/>
    </row>
    <row r="56" spans="1:15" ht="20.25" x14ac:dyDescent="0.25">
      <c r="A56" s="92"/>
      <c r="B56" s="18"/>
      <c r="C56" s="23"/>
      <c r="D56" s="23"/>
    </row>
    <row r="57" spans="1:15" ht="20.25" x14ac:dyDescent="0.25">
      <c r="A57" s="92"/>
      <c r="B57" s="18"/>
      <c r="C57" s="23"/>
      <c r="D57" s="23"/>
    </row>
    <row r="58" spans="1:15" ht="20.25" x14ac:dyDescent="0.25">
      <c r="A58" s="92"/>
      <c r="B58" s="18"/>
      <c r="C58" s="23"/>
      <c r="D58" s="23"/>
    </row>
    <row r="59" spans="1:15" ht="20.25" x14ac:dyDescent="0.25">
      <c r="A59" s="92"/>
      <c r="B59" s="18"/>
      <c r="C59" s="23"/>
      <c r="D59" s="23"/>
    </row>
    <row r="60" spans="1:15" ht="20.25" x14ac:dyDescent="0.25">
      <c r="A60" s="92"/>
      <c r="B60" s="18"/>
      <c r="C60" s="23"/>
      <c r="D60" s="23"/>
    </row>
    <row r="61" spans="1:15" ht="20.25" x14ac:dyDescent="0.25">
      <c r="A61" s="92"/>
      <c r="B61" s="18"/>
      <c r="C61" s="23"/>
      <c r="D61" s="23"/>
    </row>
    <row r="62" spans="1:15" ht="20.25" x14ac:dyDescent="0.25">
      <c r="A62" s="92"/>
      <c r="B62" s="18"/>
      <c r="C62" s="23"/>
      <c r="D62" s="23"/>
    </row>
    <row r="63" spans="1:15" ht="20.25" x14ac:dyDescent="0.25">
      <c r="A63" s="92"/>
      <c r="B63" s="18"/>
      <c r="C63" s="23"/>
      <c r="D63" s="23"/>
    </row>
    <row r="64" spans="1:15" ht="20.25" x14ac:dyDescent="0.25">
      <c r="A64" s="92"/>
      <c r="B64" s="18"/>
      <c r="C64" s="23"/>
      <c r="D64" s="23"/>
    </row>
    <row r="65" spans="1:4" ht="20.25" x14ac:dyDescent="0.25">
      <c r="A65" s="92"/>
      <c r="B65" s="18"/>
      <c r="C65" s="23"/>
      <c r="D65" s="23"/>
    </row>
    <row r="66" spans="1:4" ht="20.25" x14ac:dyDescent="0.25">
      <c r="A66" s="92"/>
      <c r="B66" s="18"/>
      <c r="C66" s="23"/>
      <c r="D66" s="23"/>
    </row>
    <row r="67" spans="1:4" ht="20.25" x14ac:dyDescent="0.25">
      <c r="A67" s="92"/>
      <c r="B67" s="18"/>
      <c r="C67" s="23"/>
      <c r="D67" s="23"/>
    </row>
    <row r="68" spans="1:4" ht="20.25" x14ac:dyDescent="0.25">
      <c r="A68" s="92"/>
      <c r="B68" s="18"/>
      <c r="C68" s="23"/>
      <c r="D68" s="23"/>
    </row>
    <row r="69" spans="1:4" ht="20.25" x14ac:dyDescent="0.25">
      <c r="A69" s="92"/>
      <c r="B69" s="18"/>
      <c r="C69" s="23"/>
      <c r="D69" s="23"/>
    </row>
    <row r="70" spans="1:4" ht="20.25" x14ac:dyDescent="0.25">
      <c r="A70" s="92"/>
      <c r="B70" s="18"/>
      <c r="C70" s="23"/>
      <c r="D70" s="23"/>
    </row>
    <row r="71" spans="1:4" ht="20.25" x14ac:dyDescent="0.25">
      <c r="A71" s="92"/>
      <c r="B71" s="18"/>
      <c r="C71" s="23"/>
      <c r="D71" s="23"/>
    </row>
    <row r="72" spans="1:4" ht="20.25" x14ac:dyDescent="0.25">
      <c r="A72" s="92"/>
      <c r="B72" s="18"/>
      <c r="C72" s="23"/>
      <c r="D72" s="23"/>
    </row>
    <row r="73" spans="1:4" ht="20.25" x14ac:dyDescent="0.25">
      <c r="A73" s="92"/>
      <c r="B73" s="18"/>
      <c r="C73" s="23"/>
      <c r="D73" s="23"/>
    </row>
    <row r="74" spans="1:4" ht="20.25" x14ac:dyDescent="0.25">
      <c r="A74" s="92"/>
      <c r="B74" s="18"/>
      <c r="C74" s="23"/>
      <c r="D74" s="23"/>
    </row>
    <row r="75" spans="1:4" ht="20.25" x14ac:dyDescent="0.25">
      <c r="A75" s="92"/>
      <c r="B75" s="18"/>
      <c r="C75" s="23"/>
      <c r="D75" s="23"/>
    </row>
    <row r="76" spans="1:4" ht="20.25" x14ac:dyDescent="0.25">
      <c r="A76" s="92"/>
      <c r="B76" s="18"/>
      <c r="C76" s="23"/>
      <c r="D76" s="23"/>
    </row>
    <row r="77" spans="1:4" ht="20.25" x14ac:dyDescent="0.25">
      <c r="A77" s="92"/>
      <c r="B77" s="18"/>
      <c r="C77" s="23"/>
      <c r="D77" s="23"/>
    </row>
    <row r="78" spans="1:4" ht="20.25" x14ac:dyDescent="0.25">
      <c r="A78" s="92"/>
      <c r="B78" s="18"/>
      <c r="C78" s="23"/>
      <c r="D78" s="23"/>
    </row>
    <row r="79" spans="1:4" ht="20.25" x14ac:dyDescent="0.25">
      <c r="A79" s="92"/>
      <c r="B79" s="18"/>
      <c r="C79" s="23"/>
      <c r="D79" s="23"/>
    </row>
    <row r="80" spans="1:4" ht="20.25" x14ac:dyDescent="0.25">
      <c r="A80" s="92"/>
      <c r="B80" s="18"/>
      <c r="C80" s="23"/>
      <c r="D80" s="23"/>
    </row>
    <row r="81" spans="1:4" ht="20.25" x14ac:dyDescent="0.25">
      <c r="A81" s="92"/>
      <c r="B81" s="18"/>
      <c r="C81" s="23"/>
      <c r="D81" s="23"/>
    </row>
    <row r="82" spans="1:4" ht="20.25" x14ac:dyDescent="0.25">
      <c r="A82" s="92"/>
      <c r="B82" s="18"/>
      <c r="C82" s="23"/>
      <c r="D82" s="23"/>
    </row>
    <row r="83" spans="1:4" ht="20.25" x14ac:dyDescent="0.25">
      <c r="A83" s="92"/>
      <c r="B83" s="18"/>
      <c r="C83" s="23"/>
      <c r="D83" s="23"/>
    </row>
    <row r="84" spans="1:4" ht="20.25" x14ac:dyDescent="0.25">
      <c r="A84" s="92"/>
      <c r="B84" s="18"/>
      <c r="C84" s="23"/>
      <c r="D84" s="23"/>
    </row>
    <row r="85" spans="1:4" ht="20.25" x14ac:dyDescent="0.25">
      <c r="A85" s="92"/>
      <c r="B85" s="18"/>
      <c r="C85" s="23"/>
      <c r="D85" s="23"/>
    </row>
    <row r="86" spans="1:4" ht="20.25" x14ac:dyDescent="0.25">
      <c r="A86" s="92"/>
      <c r="B86" s="18"/>
      <c r="C86" s="23"/>
      <c r="D86" s="23"/>
    </row>
    <row r="87" spans="1:4" ht="20.25" x14ac:dyDescent="0.25">
      <c r="A87" s="92"/>
      <c r="B87" s="18"/>
      <c r="C87" s="23"/>
      <c r="D87" s="23"/>
    </row>
    <row r="88" spans="1:4" ht="20.25" x14ac:dyDescent="0.25">
      <c r="A88" s="92"/>
      <c r="B88" s="18"/>
      <c r="C88" s="23"/>
      <c r="D88" s="23"/>
    </row>
    <row r="89" spans="1:4" ht="20.25" x14ac:dyDescent="0.25">
      <c r="A89" s="92"/>
      <c r="B89" s="18"/>
      <c r="C89" s="23"/>
      <c r="D89" s="23"/>
    </row>
    <row r="90" spans="1:4" ht="20.25" x14ac:dyDescent="0.25">
      <c r="A90" s="92"/>
      <c r="B90" s="18"/>
      <c r="C90" s="23"/>
      <c r="D90" s="23"/>
    </row>
    <row r="91" spans="1:4" ht="20.25" x14ac:dyDescent="0.25">
      <c r="A91" s="92"/>
      <c r="B91" s="18"/>
      <c r="C91" s="23"/>
      <c r="D91" s="23"/>
    </row>
    <row r="92" spans="1:4" ht="20.25" x14ac:dyDescent="0.25">
      <c r="A92" s="92"/>
      <c r="B92" s="18"/>
      <c r="C92" s="23"/>
      <c r="D92" s="23"/>
    </row>
    <row r="93" spans="1:4" ht="20.25" x14ac:dyDescent="0.25">
      <c r="A93" s="92"/>
      <c r="B93" s="18"/>
      <c r="C93" s="23"/>
      <c r="D93" s="23"/>
    </row>
    <row r="94" spans="1:4" ht="20.25" x14ac:dyDescent="0.25">
      <c r="A94" s="92"/>
      <c r="B94" s="18"/>
      <c r="C94" s="23"/>
      <c r="D94" s="23"/>
    </row>
    <row r="95" spans="1:4" ht="20.25" x14ac:dyDescent="0.25">
      <c r="A95" s="92"/>
      <c r="B95" s="18"/>
      <c r="C95" s="23"/>
      <c r="D95" s="23"/>
    </row>
    <row r="96" spans="1:4" ht="20.25" x14ac:dyDescent="0.25">
      <c r="A96" s="92"/>
      <c r="B96" s="18"/>
      <c r="C96" s="23"/>
      <c r="D96" s="23"/>
    </row>
    <row r="97" spans="1:4" ht="20.25" x14ac:dyDescent="0.25">
      <c r="A97" s="92"/>
      <c r="B97" s="18"/>
      <c r="C97" s="23"/>
      <c r="D97" s="23"/>
    </row>
    <row r="98" spans="1:4" ht="20.25" x14ac:dyDescent="0.25">
      <c r="A98" s="92"/>
      <c r="B98" s="18"/>
      <c r="C98" s="23"/>
      <c r="D98" s="23"/>
    </row>
    <row r="99" spans="1:4" ht="20.25" x14ac:dyDescent="0.25">
      <c r="A99" s="92"/>
      <c r="B99" s="18"/>
      <c r="C99" s="23"/>
      <c r="D99" s="23"/>
    </row>
    <row r="100" spans="1:4" ht="20.25" x14ac:dyDescent="0.25">
      <c r="A100" s="92"/>
      <c r="B100" s="18"/>
      <c r="C100" s="23"/>
      <c r="D100" s="23"/>
    </row>
    <row r="101" spans="1:4" ht="20.25" x14ac:dyDescent="0.25">
      <c r="A101" s="92"/>
      <c r="B101" s="18"/>
      <c r="C101" s="23"/>
      <c r="D101" s="23"/>
    </row>
    <row r="102" spans="1:4" ht="20.25" x14ac:dyDescent="0.25">
      <c r="A102" s="92"/>
      <c r="B102" s="18"/>
      <c r="C102" s="23"/>
      <c r="D102" s="23"/>
    </row>
    <row r="103" spans="1:4" ht="20.25" x14ac:dyDescent="0.25">
      <c r="A103" s="92"/>
      <c r="B103" s="18"/>
      <c r="C103" s="23"/>
      <c r="D103" s="23"/>
    </row>
    <row r="104" spans="1:4" ht="20.25" x14ac:dyDescent="0.25">
      <c r="A104" s="92"/>
      <c r="B104" s="18"/>
      <c r="C104" s="23"/>
      <c r="D104" s="23"/>
    </row>
    <row r="105" spans="1:4" ht="20.25" x14ac:dyDescent="0.25">
      <c r="A105" s="92"/>
      <c r="B105" s="18"/>
      <c r="C105" s="23"/>
      <c r="D105" s="23"/>
    </row>
    <row r="106" spans="1:4" ht="20.25" x14ac:dyDescent="0.25">
      <c r="A106" s="92"/>
      <c r="B106" s="18"/>
      <c r="C106" s="23"/>
      <c r="D106" s="23"/>
    </row>
    <row r="107" spans="1:4" ht="20.25" x14ac:dyDescent="0.25">
      <c r="A107" s="92"/>
      <c r="B107" s="18"/>
      <c r="C107" s="23"/>
      <c r="D107" s="23"/>
    </row>
    <row r="108" spans="1:4" ht="20.25" x14ac:dyDescent="0.25">
      <c r="A108" s="92"/>
      <c r="B108" s="18"/>
      <c r="C108" s="23"/>
      <c r="D108" s="23"/>
    </row>
    <row r="109" spans="1:4" ht="20.25" x14ac:dyDescent="0.25">
      <c r="A109" s="92"/>
      <c r="B109" s="18"/>
      <c r="C109" s="23"/>
      <c r="D109" s="23"/>
    </row>
    <row r="110" spans="1:4" ht="20.25" x14ac:dyDescent="0.25">
      <c r="A110" s="92"/>
      <c r="B110" s="18"/>
      <c r="C110" s="23"/>
      <c r="D110" s="23"/>
    </row>
    <row r="111" spans="1:4" ht="20.25" x14ac:dyDescent="0.25">
      <c r="A111" s="92"/>
      <c r="B111" s="18"/>
      <c r="C111" s="23"/>
      <c r="D111" s="23"/>
    </row>
    <row r="112" spans="1:4" ht="20.25" x14ac:dyDescent="0.25">
      <c r="A112" s="92"/>
      <c r="B112" s="18"/>
      <c r="C112" s="23"/>
      <c r="D112" s="23"/>
    </row>
    <row r="113" spans="1:4" ht="20.25" x14ac:dyDescent="0.25">
      <c r="A113" s="92"/>
      <c r="B113" s="18"/>
      <c r="C113" s="23"/>
      <c r="D113" s="23"/>
    </row>
    <row r="114" spans="1:4" ht="20.25" x14ac:dyDescent="0.25">
      <c r="A114" s="92"/>
      <c r="B114" s="18"/>
      <c r="C114" s="23"/>
      <c r="D114" s="23"/>
    </row>
    <row r="115" spans="1:4" ht="20.25" x14ac:dyDescent="0.25">
      <c r="A115" s="92"/>
      <c r="B115" s="18"/>
      <c r="C115" s="23"/>
      <c r="D115" s="23"/>
    </row>
    <row r="116" spans="1:4" ht="20.25" x14ac:dyDescent="0.25">
      <c r="A116" s="92"/>
      <c r="B116" s="18"/>
      <c r="C116" s="23"/>
      <c r="D116" s="23"/>
    </row>
    <row r="117" spans="1:4" ht="20.25" x14ac:dyDescent="0.25">
      <c r="A117" s="92"/>
      <c r="B117" s="18"/>
      <c r="C117" s="23"/>
      <c r="D117" s="23"/>
    </row>
    <row r="118" spans="1:4" ht="20.25" x14ac:dyDescent="0.25">
      <c r="A118" s="92"/>
      <c r="B118" s="18"/>
      <c r="C118" s="23"/>
      <c r="D118" s="23"/>
    </row>
    <row r="119" spans="1:4" ht="20.25" x14ac:dyDescent="0.25">
      <c r="A119" s="92"/>
      <c r="B119" s="18"/>
      <c r="C119" s="23"/>
      <c r="D119" s="23"/>
    </row>
    <row r="120" spans="1:4" ht="20.25" x14ac:dyDescent="0.25">
      <c r="A120" s="92"/>
      <c r="B120" s="18"/>
      <c r="C120" s="23"/>
      <c r="D120" s="23"/>
    </row>
    <row r="121" spans="1:4" ht="20.25" x14ac:dyDescent="0.25">
      <c r="A121" s="92"/>
      <c r="B121" s="18"/>
      <c r="C121" s="23"/>
      <c r="D121" s="23"/>
    </row>
    <row r="122" spans="1:4" ht="20.25" x14ac:dyDescent="0.25">
      <c r="A122" s="92"/>
      <c r="B122" s="18"/>
      <c r="C122" s="23"/>
      <c r="D122" s="23"/>
    </row>
    <row r="123" spans="1:4" ht="20.25" x14ac:dyDescent="0.25">
      <c r="A123" s="92"/>
      <c r="B123" s="18"/>
      <c r="C123" s="23"/>
      <c r="D123" s="23"/>
    </row>
    <row r="124" spans="1:4" ht="20.25" x14ac:dyDescent="0.25">
      <c r="A124" s="92"/>
      <c r="B124" s="18"/>
      <c r="C124" s="23"/>
      <c r="D124" s="23"/>
    </row>
    <row r="125" spans="1:4" ht="20.25" x14ac:dyDescent="0.25">
      <c r="A125" s="92"/>
      <c r="B125" s="18"/>
      <c r="C125" s="23"/>
      <c r="D125" s="23"/>
    </row>
    <row r="126" spans="1:4" ht="20.25" x14ac:dyDescent="0.25">
      <c r="A126" s="92"/>
      <c r="B126" s="18"/>
      <c r="C126" s="23"/>
      <c r="D126" s="23"/>
    </row>
    <row r="127" spans="1:4" ht="20.25" x14ac:dyDescent="0.25">
      <c r="A127" s="92"/>
      <c r="B127" s="18"/>
      <c r="C127" s="23"/>
      <c r="D127" s="23"/>
    </row>
    <row r="128" spans="1:4" ht="20.25" x14ac:dyDescent="0.25">
      <c r="A128" s="92"/>
      <c r="B128" s="18"/>
      <c r="C128" s="23"/>
      <c r="D128" s="23"/>
    </row>
    <row r="129" spans="1:4" ht="20.25" x14ac:dyDescent="0.25">
      <c r="A129" s="92"/>
      <c r="B129" s="18"/>
      <c r="C129" s="23"/>
      <c r="D129" s="23"/>
    </row>
    <row r="130" spans="1:4" ht="20.25" x14ac:dyDescent="0.25">
      <c r="A130" s="92"/>
      <c r="B130" s="18"/>
      <c r="C130" s="23"/>
      <c r="D130" s="23"/>
    </row>
    <row r="131" spans="1:4" ht="20.25" x14ac:dyDescent="0.25">
      <c r="A131" s="92"/>
      <c r="B131" s="18"/>
      <c r="C131" s="23"/>
      <c r="D131" s="23"/>
    </row>
    <row r="132" spans="1:4" ht="20.25" x14ac:dyDescent="0.25">
      <c r="A132" s="92"/>
      <c r="B132" s="18"/>
      <c r="C132" s="23"/>
      <c r="D132" s="23"/>
    </row>
    <row r="133" spans="1:4" ht="20.25" x14ac:dyDescent="0.25">
      <c r="A133" s="92"/>
      <c r="B133" s="18"/>
      <c r="C133" s="23"/>
      <c r="D133" s="23"/>
    </row>
    <row r="134" spans="1:4" ht="20.25" x14ac:dyDescent="0.25">
      <c r="A134" s="92"/>
      <c r="B134" s="18"/>
      <c r="C134" s="23"/>
      <c r="D134" s="23"/>
    </row>
    <row r="135" spans="1:4" ht="20.25" x14ac:dyDescent="0.25">
      <c r="A135" s="92"/>
      <c r="B135" s="18"/>
      <c r="C135" s="23"/>
      <c r="D135" s="23"/>
    </row>
    <row r="136" spans="1:4" ht="20.25" x14ac:dyDescent="0.25">
      <c r="A136" s="92"/>
      <c r="B136" s="18"/>
      <c r="C136" s="23"/>
      <c r="D136" s="23"/>
    </row>
    <row r="137" spans="1:4" ht="20.25" x14ac:dyDescent="0.25">
      <c r="A137" s="92"/>
      <c r="B137" s="18"/>
      <c r="C137" s="23"/>
      <c r="D137" s="23"/>
    </row>
    <row r="138" spans="1:4" ht="20.25" x14ac:dyDescent="0.25">
      <c r="A138" s="92"/>
      <c r="B138" s="18"/>
      <c r="C138" s="23"/>
      <c r="D138" s="23"/>
    </row>
    <row r="139" spans="1:4" ht="20.25" x14ac:dyDescent="0.25">
      <c r="A139" s="92"/>
      <c r="B139" s="18"/>
      <c r="C139" s="23"/>
      <c r="D139" s="23"/>
    </row>
    <row r="140" spans="1:4" ht="20.25" x14ac:dyDescent="0.25">
      <c r="A140" s="92"/>
      <c r="B140" s="18"/>
      <c r="C140" s="23"/>
      <c r="D140" s="23"/>
    </row>
    <row r="141" spans="1:4" ht="20.25" x14ac:dyDescent="0.25">
      <c r="A141" s="92"/>
      <c r="B141" s="18"/>
      <c r="C141" s="23"/>
      <c r="D141" s="23"/>
    </row>
    <row r="142" spans="1:4" ht="20.25" x14ac:dyDescent="0.25">
      <c r="A142" s="92"/>
      <c r="B142" s="18"/>
      <c r="C142" s="23"/>
      <c r="D142" s="23"/>
    </row>
    <row r="143" spans="1:4" ht="20.25" x14ac:dyDescent="0.25">
      <c r="A143" s="92"/>
      <c r="B143" s="18"/>
      <c r="C143" s="23"/>
      <c r="D143" s="23"/>
    </row>
    <row r="144" spans="1:4" ht="20.25" x14ac:dyDescent="0.25">
      <c r="A144" s="92"/>
      <c r="B144" s="18"/>
      <c r="C144" s="23"/>
      <c r="D144" s="23"/>
    </row>
    <row r="145" spans="1:4" ht="20.25" x14ac:dyDescent="0.25">
      <c r="A145" s="92"/>
      <c r="B145" s="18"/>
      <c r="C145" s="23"/>
      <c r="D145" s="23"/>
    </row>
    <row r="146" spans="1:4" ht="20.25" x14ac:dyDescent="0.25">
      <c r="A146" s="92"/>
      <c r="B146" s="18"/>
      <c r="C146" s="23"/>
      <c r="D146" s="23"/>
    </row>
    <row r="147" spans="1:4" ht="20.25" x14ac:dyDescent="0.25">
      <c r="A147" s="92"/>
      <c r="B147" s="18"/>
      <c r="C147" s="23"/>
      <c r="D147" s="23"/>
    </row>
    <row r="148" spans="1:4" ht="20.25" x14ac:dyDescent="0.25">
      <c r="A148" s="92"/>
      <c r="B148" s="18"/>
      <c r="C148" s="23"/>
      <c r="D148" s="23"/>
    </row>
    <row r="149" spans="1:4" ht="20.25" x14ac:dyDescent="0.25">
      <c r="A149" s="92"/>
      <c r="B149" s="18"/>
      <c r="C149" s="23"/>
      <c r="D149" s="23"/>
    </row>
    <row r="150" spans="1:4" ht="20.25" x14ac:dyDescent="0.25">
      <c r="A150" s="92"/>
      <c r="B150" s="18"/>
      <c r="C150" s="23"/>
      <c r="D150" s="23"/>
    </row>
    <row r="151" spans="1:4" ht="20.25" x14ac:dyDescent="0.25">
      <c r="A151" s="92"/>
      <c r="B151" s="18"/>
      <c r="C151" s="23"/>
      <c r="D151" s="23"/>
    </row>
    <row r="152" spans="1:4" ht="20.25" x14ac:dyDescent="0.25">
      <c r="A152" s="92"/>
      <c r="B152" s="18"/>
      <c r="C152" s="23"/>
      <c r="D152" s="23"/>
    </row>
    <row r="153" spans="1:4" ht="20.25" x14ac:dyDescent="0.25">
      <c r="A153" s="92"/>
      <c r="B153" s="18"/>
      <c r="C153" s="23"/>
      <c r="D153" s="23"/>
    </row>
    <row r="154" spans="1:4" ht="20.25" x14ac:dyDescent="0.25">
      <c r="A154" s="92"/>
      <c r="B154" s="18"/>
      <c r="C154" s="23"/>
      <c r="D154" s="23"/>
    </row>
    <row r="155" spans="1:4" ht="20.25" x14ac:dyDescent="0.25">
      <c r="A155" s="92"/>
      <c r="B155" s="18"/>
      <c r="C155" s="23"/>
      <c r="D155" s="23"/>
    </row>
    <row r="156" spans="1:4" ht="20.25" x14ac:dyDescent="0.25">
      <c r="A156" s="92"/>
      <c r="B156" s="18"/>
      <c r="C156" s="23"/>
      <c r="D156" s="23"/>
    </row>
    <row r="157" spans="1:4" ht="20.25" x14ac:dyDescent="0.25">
      <c r="A157" s="92"/>
      <c r="B157" s="18"/>
      <c r="C157" s="23"/>
      <c r="D157" s="23"/>
    </row>
    <row r="158" spans="1:4" ht="20.25" x14ac:dyDescent="0.25">
      <c r="A158" s="92"/>
      <c r="B158" s="18"/>
      <c r="C158" s="23"/>
      <c r="D158" s="23"/>
    </row>
    <row r="159" spans="1:4" ht="20.25" x14ac:dyDescent="0.25">
      <c r="A159" s="92"/>
      <c r="B159" s="18"/>
      <c r="C159" s="23"/>
      <c r="D159" s="23"/>
    </row>
    <row r="160" spans="1:4" ht="20.25" x14ac:dyDescent="0.25">
      <c r="A160" s="92"/>
      <c r="B160" s="18"/>
      <c r="C160" s="23"/>
      <c r="D160" s="23"/>
    </row>
    <row r="161" spans="1:4" ht="20.25" x14ac:dyDescent="0.25">
      <c r="A161" s="92"/>
      <c r="B161" s="18"/>
      <c r="C161" s="23"/>
      <c r="D161" s="23"/>
    </row>
    <row r="162" spans="1:4" ht="20.25" x14ac:dyDescent="0.25">
      <c r="A162" s="92"/>
      <c r="B162" s="18"/>
      <c r="C162" s="23"/>
      <c r="D162" s="23"/>
    </row>
    <row r="163" spans="1:4" ht="20.25" x14ac:dyDescent="0.25">
      <c r="A163" s="92"/>
      <c r="B163" s="18"/>
      <c r="C163" s="23"/>
      <c r="D163" s="23"/>
    </row>
    <row r="164" spans="1:4" ht="20.25" x14ac:dyDescent="0.25">
      <c r="A164" s="92"/>
      <c r="B164" s="18"/>
      <c r="C164" s="23"/>
      <c r="D164" s="23"/>
    </row>
    <row r="165" spans="1:4" ht="20.25" x14ac:dyDescent="0.25">
      <c r="A165" s="92"/>
      <c r="B165" s="18"/>
      <c r="C165" s="23"/>
      <c r="D165" s="23"/>
    </row>
    <row r="166" spans="1:4" ht="20.25" x14ac:dyDescent="0.25">
      <c r="A166" s="92"/>
      <c r="B166" s="18"/>
      <c r="C166" s="23"/>
      <c r="D166" s="23"/>
    </row>
    <row r="167" spans="1:4" ht="20.25" x14ac:dyDescent="0.25">
      <c r="A167" s="92"/>
      <c r="B167" s="18"/>
      <c r="C167" s="23"/>
      <c r="D167" s="23"/>
    </row>
    <row r="168" spans="1:4" ht="20.25" x14ac:dyDescent="0.25">
      <c r="A168" s="92"/>
      <c r="B168" s="18"/>
      <c r="C168" s="23"/>
      <c r="D168" s="23"/>
    </row>
    <row r="169" spans="1:4" ht="20.25" x14ac:dyDescent="0.25">
      <c r="A169" s="92"/>
      <c r="B169" s="18"/>
      <c r="C169" s="23"/>
      <c r="D169" s="23"/>
    </row>
    <row r="170" spans="1:4" ht="20.25" x14ac:dyDescent="0.25">
      <c r="A170" s="92"/>
      <c r="B170" s="18"/>
      <c r="C170" s="23"/>
      <c r="D170" s="23"/>
    </row>
    <row r="171" spans="1:4" ht="20.25" x14ac:dyDescent="0.25">
      <c r="A171" s="92"/>
      <c r="B171" s="18"/>
      <c r="C171" s="23"/>
      <c r="D171" s="23"/>
    </row>
    <row r="172" spans="1:4" ht="20.25" x14ac:dyDescent="0.25">
      <c r="A172" s="92"/>
      <c r="B172" s="18"/>
      <c r="C172" s="23"/>
      <c r="D172" s="23"/>
    </row>
    <row r="173" spans="1:4" ht="20.25" x14ac:dyDescent="0.25">
      <c r="A173" s="92"/>
      <c r="B173" s="18"/>
      <c r="C173" s="23"/>
      <c r="D173" s="23"/>
    </row>
    <row r="174" spans="1:4" ht="20.25" x14ac:dyDescent="0.25">
      <c r="A174" s="92"/>
      <c r="B174" s="18"/>
      <c r="C174" s="23"/>
      <c r="D174" s="23"/>
    </row>
    <row r="175" spans="1:4" ht="20.25" x14ac:dyDescent="0.25">
      <c r="A175" s="92"/>
      <c r="B175" s="18"/>
      <c r="C175" s="23"/>
      <c r="D175" s="23"/>
    </row>
    <row r="176" spans="1:4" ht="20.25" x14ac:dyDescent="0.25">
      <c r="A176" s="92"/>
      <c r="B176" s="18"/>
      <c r="C176" s="23"/>
      <c r="D176" s="23"/>
    </row>
    <row r="177" spans="1:4" ht="20.25" x14ac:dyDescent="0.25">
      <c r="A177" s="92"/>
      <c r="B177" s="18"/>
      <c r="C177" s="23"/>
      <c r="D177" s="23"/>
    </row>
    <row r="178" spans="1:4" ht="20.25" x14ac:dyDescent="0.25">
      <c r="A178" s="92"/>
      <c r="B178" s="18"/>
      <c r="C178" s="23"/>
      <c r="D178" s="23"/>
    </row>
    <row r="179" spans="1:4" ht="20.25" x14ac:dyDescent="0.25">
      <c r="A179" s="92"/>
      <c r="B179" s="18"/>
      <c r="C179" s="23"/>
      <c r="D179" s="23"/>
    </row>
    <row r="180" spans="1:4" ht="20.25" x14ac:dyDescent="0.25">
      <c r="A180" s="92"/>
      <c r="B180" s="18"/>
      <c r="C180" s="23"/>
      <c r="D180" s="23"/>
    </row>
    <row r="181" spans="1:4" ht="20.25" x14ac:dyDescent="0.25">
      <c r="A181" s="92"/>
      <c r="B181" s="18"/>
      <c r="C181" s="23"/>
      <c r="D181" s="23"/>
    </row>
    <row r="182" spans="1:4" ht="20.25" x14ac:dyDescent="0.25">
      <c r="A182" s="92"/>
      <c r="B182" s="18"/>
      <c r="C182" s="23"/>
      <c r="D182" s="23"/>
    </row>
    <row r="183" spans="1:4" ht="20.25" x14ac:dyDescent="0.25">
      <c r="A183" s="92"/>
      <c r="B183" s="18"/>
      <c r="C183" s="23"/>
      <c r="D183" s="23"/>
    </row>
    <row r="184" spans="1:4" ht="20.25" x14ac:dyDescent="0.25">
      <c r="A184" s="92"/>
      <c r="B184" s="18"/>
      <c r="C184" s="23"/>
      <c r="D184" s="23"/>
    </row>
    <row r="185" spans="1:4" ht="20.25" x14ac:dyDescent="0.25">
      <c r="A185" s="92"/>
      <c r="B185" s="18"/>
      <c r="C185" s="23"/>
      <c r="D185" s="23"/>
    </row>
    <row r="186" spans="1:4" ht="20.25" x14ac:dyDescent="0.25">
      <c r="A186" s="92"/>
      <c r="B186" s="18"/>
      <c r="C186" s="23"/>
      <c r="D186" s="23"/>
    </row>
    <row r="187" spans="1:4" ht="20.25" x14ac:dyDescent="0.25">
      <c r="A187" s="92"/>
      <c r="B187" s="18"/>
      <c r="C187" s="23"/>
      <c r="D187" s="23"/>
    </row>
    <row r="188" spans="1:4" ht="20.25" x14ac:dyDescent="0.25">
      <c r="A188" s="92"/>
      <c r="B188" s="18"/>
      <c r="C188" s="23"/>
      <c r="D188" s="23"/>
    </row>
    <row r="189" spans="1:4" ht="20.25" x14ac:dyDescent="0.25">
      <c r="A189" s="92"/>
      <c r="B189" s="18"/>
      <c r="C189" s="23"/>
      <c r="D189" s="23"/>
    </row>
    <row r="190" spans="1:4" ht="20.25" x14ac:dyDescent="0.25">
      <c r="A190" s="92"/>
      <c r="B190" s="18"/>
      <c r="C190" s="23"/>
      <c r="D190" s="23"/>
    </row>
    <row r="191" spans="1:4" ht="20.25" x14ac:dyDescent="0.25">
      <c r="A191" s="92"/>
      <c r="B191" s="18"/>
      <c r="C191" s="23"/>
      <c r="D191" s="23"/>
    </row>
    <row r="192" spans="1:4" ht="20.25" x14ac:dyDescent="0.25">
      <c r="A192" s="92"/>
      <c r="B192" s="18"/>
      <c r="C192" s="23"/>
      <c r="D192" s="23"/>
    </row>
    <row r="193" spans="1:4" ht="20.25" x14ac:dyDescent="0.25">
      <c r="A193" s="92"/>
      <c r="B193" s="18"/>
      <c r="C193" s="23"/>
      <c r="D193" s="23"/>
    </row>
    <row r="194" spans="1:4" ht="20.25" x14ac:dyDescent="0.25">
      <c r="A194" s="92"/>
      <c r="B194" s="18"/>
      <c r="C194" s="23"/>
      <c r="D194" s="23"/>
    </row>
    <row r="195" spans="1:4" ht="20.25" x14ac:dyDescent="0.25">
      <c r="A195" s="92"/>
      <c r="B195" s="18"/>
      <c r="C195" s="23"/>
      <c r="D195" s="23"/>
    </row>
    <row r="196" spans="1:4" ht="20.25" x14ac:dyDescent="0.25">
      <c r="A196" s="92"/>
      <c r="B196" s="18"/>
      <c r="C196" s="23"/>
      <c r="D196" s="23"/>
    </row>
    <row r="197" spans="1:4" ht="20.25" x14ac:dyDescent="0.25">
      <c r="A197" s="92"/>
      <c r="B197" s="18"/>
      <c r="C197" s="23"/>
      <c r="D197" s="23"/>
    </row>
    <row r="198" spans="1:4" ht="20.25" x14ac:dyDescent="0.25">
      <c r="A198" s="92"/>
      <c r="B198" s="18"/>
      <c r="C198" s="23"/>
      <c r="D198" s="23"/>
    </row>
    <row r="199" spans="1:4" ht="20.25" x14ac:dyDescent="0.25">
      <c r="A199" s="92"/>
      <c r="B199" s="18"/>
      <c r="C199" s="23"/>
      <c r="D199" s="23"/>
    </row>
    <row r="200" spans="1:4" ht="20.25" x14ac:dyDescent="0.25">
      <c r="A200" s="92"/>
      <c r="B200" s="18"/>
      <c r="C200" s="23"/>
      <c r="D200" s="23"/>
    </row>
    <row r="201" spans="1:4" ht="20.25" x14ac:dyDescent="0.25">
      <c r="A201" s="92"/>
      <c r="B201" s="18"/>
      <c r="C201" s="23"/>
      <c r="D201" s="23"/>
    </row>
    <row r="202" spans="1:4" ht="20.25" x14ac:dyDescent="0.25">
      <c r="A202" s="92"/>
      <c r="B202" s="18"/>
      <c r="C202" s="23"/>
      <c r="D202" s="23"/>
    </row>
    <row r="203" spans="1:4" ht="20.25" x14ac:dyDescent="0.25">
      <c r="A203" s="92"/>
      <c r="B203" s="18"/>
      <c r="C203" s="23"/>
      <c r="D203" s="23"/>
    </row>
    <row r="204" spans="1:4" ht="20.25" x14ac:dyDescent="0.25">
      <c r="A204" s="92"/>
      <c r="B204" s="18"/>
      <c r="C204" s="23"/>
      <c r="D204" s="23"/>
    </row>
    <row r="205" spans="1:4" ht="20.25" x14ac:dyDescent="0.25">
      <c r="A205" s="92"/>
      <c r="B205" s="18"/>
      <c r="C205" s="23"/>
      <c r="D205" s="23"/>
    </row>
    <row r="206" spans="1:4" ht="20.25" x14ac:dyDescent="0.25">
      <c r="A206" s="92"/>
      <c r="B206" s="18"/>
      <c r="C206" s="23"/>
      <c r="D206" s="23"/>
    </row>
    <row r="207" spans="1:4" ht="20.25" x14ac:dyDescent="0.25">
      <c r="A207" s="92"/>
      <c r="B207" s="18"/>
      <c r="C207" s="23"/>
      <c r="D207" s="23"/>
    </row>
    <row r="208" spans="1:4" x14ac:dyDescent="0.25">
      <c r="A208" s="72"/>
      <c r="B208" s="18"/>
      <c r="C208" s="18"/>
      <c r="D208" s="18"/>
    </row>
    <row r="209" spans="1:8" ht="20.25" x14ac:dyDescent="0.25">
      <c r="A209" s="72"/>
      <c r="B209" s="19" t="s">
        <v>313</v>
      </c>
      <c r="C209" s="19" t="s">
        <v>314</v>
      </c>
      <c r="D209" s="22" t="s">
        <v>313</v>
      </c>
      <c r="E209" s="22" t="s">
        <v>314</v>
      </c>
    </row>
    <row r="210" spans="1:8" ht="21" x14ac:dyDescent="0.35">
      <c r="A210" s="72"/>
      <c r="B210" s="20" t="s">
        <v>315</v>
      </c>
      <c r="C210" s="20" t="s">
        <v>316</v>
      </c>
      <c r="D210" t="s">
        <v>315</v>
      </c>
      <c r="F210" t="str">
        <f>IF(NOT(ISBLANK(D210)),D210,IF(NOT(ISBLANK(E210)),"     "&amp;E210,FALSE))</f>
        <v>Afectación Económica o presupuestal</v>
      </c>
      <c r="G210" t="s">
        <v>315</v>
      </c>
      <c r="H210" t="str">
        <f>IF(NOT(ISERROR(MATCH(G210,_xlfn.ANCHORARRAY(B221),0))),F223&amp;"Por favor no seleccionar los criterios de impacto",G210)</f>
        <v>❌Por favor no seleccionar los criterios de impacto</v>
      </c>
    </row>
    <row r="211" spans="1:8" ht="21" x14ac:dyDescent="0.35">
      <c r="A211" s="72"/>
      <c r="B211" s="20" t="s">
        <v>315</v>
      </c>
      <c r="C211" s="20" t="s">
        <v>290</v>
      </c>
      <c r="E211" t="s">
        <v>316</v>
      </c>
      <c r="F211" s="188" t="s">
        <v>304</v>
      </c>
    </row>
    <row r="212" spans="1:8" ht="21" x14ac:dyDescent="0.35">
      <c r="A212" s="72"/>
      <c r="B212" s="20" t="s">
        <v>315</v>
      </c>
      <c r="C212" s="20" t="s">
        <v>293</v>
      </c>
      <c r="E212" t="s">
        <v>290</v>
      </c>
      <c r="F212" s="188" t="s">
        <v>183</v>
      </c>
    </row>
    <row r="213" spans="1:8" ht="21" x14ac:dyDescent="0.35">
      <c r="A213" s="72"/>
      <c r="B213" s="20" t="s">
        <v>315</v>
      </c>
      <c r="C213" s="20" t="s">
        <v>297</v>
      </c>
      <c r="E213" t="s">
        <v>293</v>
      </c>
      <c r="F213" s="188" t="s">
        <v>308</v>
      </c>
    </row>
    <row r="214" spans="1:8" ht="21" x14ac:dyDescent="0.35">
      <c r="A214" s="72"/>
      <c r="B214" s="20" t="s">
        <v>315</v>
      </c>
      <c r="C214" s="20" t="s">
        <v>301</v>
      </c>
      <c r="E214" t="s">
        <v>297</v>
      </c>
      <c r="F214" s="188" t="s">
        <v>309</v>
      </c>
    </row>
    <row r="215" spans="1:8" ht="21" x14ac:dyDescent="0.35">
      <c r="A215" s="72"/>
      <c r="B215" s="20" t="s">
        <v>283</v>
      </c>
      <c r="C215" s="20" t="s">
        <v>287</v>
      </c>
      <c r="E215" t="s">
        <v>301</v>
      </c>
      <c r="F215" s="188" t="s">
        <v>311</v>
      </c>
    </row>
    <row r="216" spans="1:8" ht="21" x14ac:dyDescent="0.35">
      <c r="A216" s="72"/>
      <c r="B216" s="20" t="s">
        <v>283</v>
      </c>
      <c r="C216" s="20" t="s">
        <v>291</v>
      </c>
      <c r="D216" t="s">
        <v>283</v>
      </c>
      <c r="F216" t="str">
        <f t="shared" ref="F216" si="0">IF(NOT(ISBLANK(D216)),D216,IF(NOT(ISBLANK(E216)),"     "&amp;E216,FALSE))</f>
        <v>Pérdida Reputacional</v>
      </c>
    </row>
    <row r="217" spans="1:8" ht="21" x14ac:dyDescent="0.35">
      <c r="A217" s="72"/>
      <c r="B217" s="20" t="s">
        <v>283</v>
      </c>
      <c r="C217" s="20" t="s">
        <v>294</v>
      </c>
      <c r="E217" t="s">
        <v>287</v>
      </c>
      <c r="F217" s="188" t="s">
        <v>305</v>
      </c>
    </row>
    <row r="218" spans="1:8" ht="21" x14ac:dyDescent="0.35">
      <c r="A218" s="72"/>
      <c r="B218" s="20" t="s">
        <v>283</v>
      </c>
      <c r="C218" s="20" t="s">
        <v>298</v>
      </c>
      <c r="E218" t="s">
        <v>291</v>
      </c>
      <c r="F218" s="188" t="s">
        <v>307</v>
      </c>
    </row>
    <row r="219" spans="1:8" ht="21" x14ac:dyDescent="0.35">
      <c r="A219" s="72"/>
      <c r="B219" s="20" t="s">
        <v>283</v>
      </c>
      <c r="C219" s="20" t="s">
        <v>302</v>
      </c>
      <c r="E219" t="s">
        <v>294</v>
      </c>
      <c r="F219" s="188" t="s">
        <v>199</v>
      </c>
    </row>
    <row r="220" spans="1:8" x14ac:dyDescent="0.25">
      <c r="A220" s="72"/>
      <c r="B220" s="21"/>
      <c r="C220" s="21"/>
      <c r="E220" t="s">
        <v>317</v>
      </c>
      <c r="F220" s="188" t="s">
        <v>310</v>
      </c>
    </row>
    <row r="221" spans="1:8" x14ac:dyDescent="0.25">
      <c r="A221" s="72"/>
      <c r="B221" s="21" t="str" cm="1">
        <f t="array" ref="B221:B223">_xlfn.UNIQUE(Tabla1[[#All],[Criterios]])</f>
        <v>Criterios</v>
      </c>
      <c r="C221" s="21"/>
      <c r="E221" t="s">
        <v>302</v>
      </c>
      <c r="F221" s="188" t="s">
        <v>312</v>
      </c>
    </row>
    <row r="222" spans="1:8" x14ac:dyDescent="0.25">
      <c r="A222" s="72"/>
      <c r="B222" s="21" t="str">
        <v>Afectación Económica o presupuestal</v>
      </c>
      <c r="C222" s="21"/>
    </row>
    <row r="223" spans="1:8" x14ac:dyDescent="0.25">
      <c r="B223" s="21" t="str">
        <v>Pérdida Reputacional</v>
      </c>
      <c r="C223" s="21"/>
      <c r="F223" s="24" t="s">
        <v>318</v>
      </c>
    </row>
    <row r="224" spans="1:8" x14ac:dyDescent="0.25">
      <c r="B224" s="17"/>
      <c r="C224" s="17"/>
      <c r="F224" s="24" t="s">
        <v>319</v>
      </c>
    </row>
    <row r="225" spans="2:4" x14ac:dyDescent="0.25">
      <c r="B225" s="17"/>
      <c r="C225" s="17"/>
    </row>
    <row r="226" spans="2:4" x14ac:dyDescent="0.25">
      <c r="B226" s="17"/>
      <c r="C226" s="17"/>
    </row>
    <row r="227" spans="2:4" x14ac:dyDescent="0.25">
      <c r="B227" s="17"/>
      <c r="C227" s="17"/>
      <c r="D227" s="17"/>
    </row>
    <row r="228" spans="2:4" x14ac:dyDescent="0.25">
      <c r="B228" s="17"/>
      <c r="C228" s="17"/>
      <c r="D228" s="17"/>
    </row>
    <row r="229" spans="2:4" x14ac:dyDescent="0.25">
      <c r="B229" s="17"/>
      <c r="C229" s="17"/>
      <c r="D229" s="17"/>
    </row>
    <row r="230" spans="2:4" x14ac:dyDescent="0.25">
      <c r="B230" s="17"/>
      <c r="C230" s="17"/>
      <c r="D230" s="17"/>
    </row>
    <row r="231" spans="2:4" x14ac:dyDescent="0.25">
      <c r="B231" s="17"/>
      <c r="C231" s="17"/>
      <c r="D231" s="17"/>
    </row>
    <row r="232" spans="2:4" x14ac:dyDescent="0.25">
      <c r="B232" s="17"/>
      <c r="C232" s="17"/>
      <c r="D232" s="17"/>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A10" workbookViewId="0">
      <selection activeCell="E5" sqref="E5:E10"/>
    </sheetView>
  </sheetViews>
  <sheetFormatPr baseColWidth="10" defaultColWidth="14.28515625" defaultRowHeight="12.75" x14ac:dyDescent="0.2"/>
  <cols>
    <col min="1" max="2" width="14.28515625" style="77"/>
    <col min="3" max="3" width="17" style="77" customWidth="1"/>
    <col min="4" max="4" width="14.28515625" style="77"/>
    <col min="5" max="5" width="46" style="77" customWidth="1"/>
    <col min="6" max="16384" width="14.28515625" style="77"/>
  </cols>
  <sheetData>
    <row r="1" spans="2:6" ht="24" customHeight="1" thickBot="1" x14ac:dyDescent="0.25">
      <c r="B1" s="379" t="s">
        <v>320</v>
      </c>
      <c r="C1" s="380"/>
      <c r="D1" s="380"/>
      <c r="E1" s="380"/>
      <c r="F1" s="381"/>
    </row>
    <row r="2" spans="2:6" ht="16.5" thickBot="1" x14ac:dyDescent="0.3">
      <c r="B2" s="78"/>
      <c r="C2" s="78"/>
      <c r="D2" s="78"/>
      <c r="E2" s="78"/>
      <c r="F2" s="78"/>
    </row>
    <row r="3" spans="2:6" ht="16.5" thickBot="1" x14ac:dyDescent="0.25">
      <c r="B3" s="383" t="s">
        <v>321</v>
      </c>
      <c r="C3" s="384"/>
      <c r="D3" s="384"/>
      <c r="E3" s="90" t="s">
        <v>322</v>
      </c>
      <c r="F3" s="91" t="s">
        <v>323</v>
      </c>
    </row>
    <row r="4" spans="2:6" ht="31.5" x14ac:dyDescent="0.2">
      <c r="B4" s="385" t="s">
        <v>324</v>
      </c>
      <c r="C4" s="387" t="s">
        <v>70</v>
      </c>
      <c r="D4" s="79" t="s">
        <v>187</v>
      </c>
      <c r="E4" s="80" t="s">
        <v>325</v>
      </c>
      <c r="F4" s="81">
        <v>0.25</v>
      </c>
    </row>
    <row r="5" spans="2:6" ht="47.25" x14ac:dyDescent="0.2">
      <c r="B5" s="386"/>
      <c r="C5" s="388"/>
      <c r="D5" s="82" t="s">
        <v>326</v>
      </c>
      <c r="E5" s="83" t="s">
        <v>327</v>
      </c>
      <c r="F5" s="84">
        <v>0.15</v>
      </c>
    </row>
    <row r="6" spans="2:6" ht="47.25" x14ac:dyDescent="0.2">
      <c r="B6" s="386"/>
      <c r="C6" s="388"/>
      <c r="D6" s="82" t="s">
        <v>328</v>
      </c>
      <c r="E6" s="83" t="s">
        <v>329</v>
      </c>
      <c r="F6" s="84">
        <v>0.1</v>
      </c>
    </row>
    <row r="7" spans="2:6" ht="63" x14ac:dyDescent="0.2">
      <c r="B7" s="386"/>
      <c r="C7" s="388" t="s">
        <v>173</v>
      </c>
      <c r="D7" s="82" t="s">
        <v>330</v>
      </c>
      <c r="E7" s="83" t="s">
        <v>331</v>
      </c>
      <c r="F7" s="84">
        <v>0.25</v>
      </c>
    </row>
    <row r="8" spans="2:6" ht="31.5" x14ac:dyDescent="0.2">
      <c r="B8" s="386"/>
      <c r="C8" s="388"/>
      <c r="D8" s="82" t="s">
        <v>188</v>
      </c>
      <c r="E8" s="83" t="s">
        <v>332</v>
      </c>
      <c r="F8" s="84">
        <v>0.15</v>
      </c>
    </row>
    <row r="9" spans="2:6" ht="47.25" x14ac:dyDescent="0.2">
      <c r="B9" s="386" t="s">
        <v>333</v>
      </c>
      <c r="C9" s="388" t="s">
        <v>175</v>
      </c>
      <c r="D9" s="82" t="s">
        <v>189</v>
      </c>
      <c r="E9" s="83" t="s">
        <v>334</v>
      </c>
      <c r="F9" s="85" t="s">
        <v>335</v>
      </c>
    </row>
    <row r="10" spans="2:6" ht="63" x14ac:dyDescent="0.2">
      <c r="B10" s="386"/>
      <c r="C10" s="388"/>
      <c r="D10" s="82" t="s">
        <v>336</v>
      </c>
      <c r="E10" s="83" t="s">
        <v>337</v>
      </c>
      <c r="F10" s="85" t="s">
        <v>335</v>
      </c>
    </row>
    <row r="11" spans="2:6" ht="47.25" x14ac:dyDescent="0.2">
      <c r="B11" s="386"/>
      <c r="C11" s="388" t="s">
        <v>176</v>
      </c>
      <c r="D11" s="82" t="s">
        <v>190</v>
      </c>
      <c r="E11" s="83" t="s">
        <v>338</v>
      </c>
      <c r="F11" s="85" t="s">
        <v>335</v>
      </c>
    </row>
    <row r="12" spans="2:6" ht="47.25" x14ac:dyDescent="0.2">
      <c r="B12" s="386"/>
      <c r="C12" s="388"/>
      <c r="D12" s="82" t="s">
        <v>339</v>
      </c>
      <c r="E12" s="83" t="s">
        <v>340</v>
      </c>
      <c r="F12" s="85" t="s">
        <v>335</v>
      </c>
    </row>
    <row r="13" spans="2:6" ht="31.5" x14ac:dyDescent="0.2">
      <c r="B13" s="386"/>
      <c r="C13" s="388" t="s">
        <v>151</v>
      </c>
      <c r="D13" s="82" t="s">
        <v>341</v>
      </c>
      <c r="E13" s="83" t="s">
        <v>342</v>
      </c>
      <c r="F13" s="85" t="s">
        <v>335</v>
      </c>
    </row>
    <row r="14" spans="2:6" ht="32.25" thickBot="1" x14ac:dyDescent="0.25">
      <c r="B14" s="389"/>
      <c r="C14" s="390"/>
      <c r="D14" s="86" t="s">
        <v>343</v>
      </c>
      <c r="E14" s="87" t="s">
        <v>344</v>
      </c>
      <c r="F14" s="88" t="s">
        <v>335</v>
      </c>
    </row>
    <row r="15" spans="2:6" ht="49.5" customHeight="1" x14ac:dyDescent="0.2">
      <c r="B15" s="382" t="s">
        <v>345</v>
      </c>
      <c r="C15" s="382"/>
      <c r="D15" s="382"/>
      <c r="E15" s="382"/>
      <c r="F15" s="382"/>
    </row>
    <row r="16" spans="2:6" ht="27" customHeight="1" x14ac:dyDescent="0.25">
      <c r="B16" s="89"/>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5"/>
  <sheetViews>
    <sheetView topLeftCell="A92" workbookViewId="0">
      <selection activeCell="E5" sqref="E5:E10"/>
    </sheetView>
  </sheetViews>
  <sheetFormatPr baseColWidth="10" defaultColWidth="11.42578125" defaultRowHeight="16.5" x14ac:dyDescent="0.3"/>
  <cols>
    <col min="1" max="1" width="36.42578125" style="127" customWidth="1"/>
    <col min="2" max="2" width="155.5703125" style="127" customWidth="1"/>
    <col min="3" max="16384" width="11.42578125" style="127"/>
  </cols>
  <sheetData>
    <row r="1" spans="1:2" ht="17.25" thickBot="1" x14ac:dyDescent="0.35">
      <c r="A1" s="125" t="s">
        <v>346</v>
      </c>
      <c r="B1" s="126" t="s">
        <v>347</v>
      </c>
    </row>
    <row r="2" spans="1:2" ht="41.25" customHeight="1" x14ac:dyDescent="0.3">
      <c r="A2" s="128" t="s">
        <v>348</v>
      </c>
      <c r="B2" s="129" t="s">
        <v>349</v>
      </c>
    </row>
    <row r="3" spans="1:2" x14ac:dyDescent="0.3">
      <c r="A3" s="130" t="s">
        <v>350</v>
      </c>
      <c r="B3" s="131" t="s">
        <v>351</v>
      </c>
    </row>
    <row r="4" spans="1:2" x14ac:dyDescent="0.3">
      <c r="A4" s="130" t="s">
        <v>352</v>
      </c>
      <c r="B4" s="132" t="s">
        <v>353</v>
      </c>
    </row>
    <row r="5" spans="1:2" ht="31.5" customHeight="1" x14ac:dyDescent="0.3">
      <c r="A5" s="130" t="s">
        <v>354</v>
      </c>
      <c r="B5" s="131" t="s">
        <v>355</v>
      </c>
    </row>
    <row r="6" spans="1:2" ht="25.5" x14ac:dyDescent="0.3">
      <c r="A6" s="130" t="s">
        <v>356</v>
      </c>
      <c r="B6" s="131" t="s">
        <v>357</v>
      </c>
    </row>
    <row r="7" spans="1:2" ht="33.75" customHeight="1" x14ac:dyDescent="0.3">
      <c r="A7" s="130" t="s">
        <v>358</v>
      </c>
      <c r="B7" s="131" t="s">
        <v>359</v>
      </c>
    </row>
    <row r="8" spans="1:2" ht="25.5" x14ac:dyDescent="0.3">
      <c r="A8" s="130" t="s">
        <v>360</v>
      </c>
      <c r="B8" s="131" t="s">
        <v>361</v>
      </c>
    </row>
    <row r="9" spans="1:2" ht="17.25" thickBot="1" x14ac:dyDescent="0.35">
      <c r="A9" s="133" t="s">
        <v>362</v>
      </c>
      <c r="B9" s="134" t="s">
        <v>363</v>
      </c>
    </row>
    <row r="10" spans="1:2" ht="17.25" thickBot="1" x14ac:dyDescent="0.35"/>
    <row r="11" spans="1:2" x14ac:dyDescent="0.3">
      <c r="A11" s="394" t="s">
        <v>364</v>
      </c>
      <c r="B11" s="395"/>
    </row>
    <row r="12" spans="1:2" ht="17.25" thickBot="1" x14ac:dyDescent="0.35">
      <c r="A12" s="135" t="s">
        <v>365</v>
      </c>
      <c r="B12" s="136" t="s">
        <v>366</v>
      </c>
    </row>
    <row r="13" spans="1:2" x14ac:dyDescent="0.3">
      <c r="A13" s="396" t="s">
        <v>367</v>
      </c>
      <c r="B13" s="137" t="s">
        <v>368</v>
      </c>
    </row>
    <row r="14" spans="1:2" ht="17.25" thickBot="1" x14ac:dyDescent="0.35">
      <c r="A14" s="397"/>
      <c r="B14" s="138" t="s">
        <v>369</v>
      </c>
    </row>
    <row r="15" spans="1:2" x14ac:dyDescent="0.3">
      <c r="A15" s="398" t="s">
        <v>370</v>
      </c>
      <c r="B15" s="137" t="s">
        <v>371</v>
      </c>
    </row>
    <row r="16" spans="1:2" ht="17.25" thickBot="1" x14ac:dyDescent="0.35">
      <c r="A16" s="399"/>
      <c r="B16" s="138" t="s">
        <v>372</v>
      </c>
    </row>
    <row r="17" spans="1:2" x14ac:dyDescent="0.3">
      <c r="A17" s="391" t="s">
        <v>373</v>
      </c>
      <c r="B17" s="137" t="s">
        <v>374</v>
      </c>
    </row>
    <row r="18" spans="1:2" x14ac:dyDescent="0.3">
      <c r="A18" s="392"/>
      <c r="B18" s="139" t="s">
        <v>375</v>
      </c>
    </row>
    <row r="19" spans="1:2" ht="17.25" thickBot="1" x14ac:dyDescent="0.35">
      <c r="A19" s="393"/>
      <c r="B19" s="138" t="s">
        <v>376</v>
      </c>
    </row>
    <row r="20" spans="1:2" x14ac:dyDescent="0.3">
      <c r="A20" s="398" t="s">
        <v>377</v>
      </c>
      <c r="B20" s="137" t="s">
        <v>378</v>
      </c>
    </row>
    <row r="21" spans="1:2" x14ac:dyDescent="0.3">
      <c r="A21" s="400"/>
      <c r="B21" s="139" t="s">
        <v>379</v>
      </c>
    </row>
    <row r="22" spans="1:2" x14ac:dyDescent="0.3">
      <c r="A22" s="400"/>
      <c r="B22" s="139" t="s">
        <v>380</v>
      </c>
    </row>
    <row r="23" spans="1:2" x14ac:dyDescent="0.3">
      <c r="A23" s="400"/>
      <c r="B23" s="139" t="s">
        <v>381</v>
      </c>
    </row>
    <row r="24" spans="1:2" x14ac:dyDescent="0.3">
      <c r="A24" s="400"/>
      <c r="B24" s="139" t="s">
        <v>382</v>
      </c>
    </row>
    <row r="25" spans="1:2" x14ac:dyDescent="0.3">
      <c r="A25" s="400"/>
      <c r="B25" s="139" t="s">
        <v>383</v>
      </c>
    </row>
    <row r="26" spans="1:2" x14ac:dyDescent="0.3">
      <c r="A26" s="400"/>
      <c r="B26" s="139" t="s">
        <v>384</v>
      </c>
    </row>
    <row r="27" spans="1:2" x14ac:dyDescent="0.3">
      <c r="A27" s="400"/>
      <c r="B27" s="139" t="s">
        <v>385</v>
      </c>
    </row>
    <row r="28" spans="1:2" x14ac:dyDescent="0.3">
      <c r="A28" s="400"/>
      <c r="B28" s="139" t="s">
        <v>386</v>
      </c>
    </row>
    <row r="29" spans="1:2" x14ac:dyDescent="0.3">
      <c r="A29" s="400"/>
      <c r="B29" s="139" t="s">
        <v>387</v>
      </c>
    </row>
    <row r="30" spans="1:2" ht="17.25" thickBot="1" x14ac:dyDescent="0.35">
      <c r="A30" s="399"/>
      <c r="B30" s="138" t="s">
        <v>388</v>
      </c>
    </row>
    <row r="31" spans="1:2" x14ac:dyDescent="0.3">
      <c r="A31" s="391" t="s">
        <v>389</v>
      </c>
      <c r="B31" s="137" t="s">
        <v>390</v>
      </c>
    </row>
    <row r="32" spans="1:2" x14ac:dyDescent="0.3">
      <c r="A32" s="392"/>
      <c r="B32" s="139" t="s">
        <v>391</v>
      </c>
    </row>
    <row r="33" spans="1:2" x14ac:dyDescent="0.3">
      <c r="A33" s="392"/>
      <c r="B33" s="139" t="s">
        <v>392</v>
      </c>
    </row>
    <row r="34" spans="1:2" x14ac:dyDescent="0.3">
      <c r="A34" s="392"/>
      <c r="B34" s="139" t="s">
        <v>393</v>
      </c>
    </row>
    <row r="35" spans="1:2" x14ac:dyDescent="0.3">
      <c r="A35" s="392"/>
      <c r="B35" s="139" t="s">
        <v>394</v>
      </c>
    </row>
    <row r="36" spans="1:2" x14ac:dyDescent="0.3">
      <c r="A36" s="392"/>
      <c r="B36" s="139" t="s">
        <v>395</v>
      </c>
    </row>
    <row r="37" spans="1:2" x14ac:dyDescent="0.3">
      <c r="A37" s="392"/>
      <c r="B37" s="139" t="s">
        <v>396</v>
      </c>
    </row>
    <row r="38" spans="1:2" x14ac:dyDescent="0.3">
      <c r="A38" s="392"/>
      <c r="B38" s="139" t="s">
        <v>397</v>
      </c>
    </row>
    <row r="39" spans="1:2" x14ac:dyDescent="0.3">
      <c r="A39" s="392"/>
      <c r="B39" s="139" t="s">
        <v>398</v>
      </c>
    </row>
    <row r="40" spans="1:2" x14ac:dyDescent="0.3">
      <c r="A40" s="392"/>
      <c r="B40" s="139" t="s">
        <v>399</v>
      </c>
    </row>
    <row r="41" spans="1:2" x14ac:dyDescent="0.3">
      <c r="A41" s="392"/>
      <c r="B41" s="139" t="s">
        <v>400</v>
      </c>
    </row>
    <row r="42" spans="1:2" x14ac:dyDescent="0.3">
      <c r="A42" s="392"/>
      <c r="B42" s="139" t="s">
        <v>401</v>
      </c>
    </row>
    <row r="43" spans="1:2" x14ac:dyDescent="0.3">
      <c r="A43" s="392"/>
      <c r="B43" s="139" t="s">
        <v>402</v>
      </c>
    </row>
    <row r="44" spans="1:2" x14ac:dyDescent="0.3">
      <c r="A44" s="392"/>
      <c r="B44" s="139" t="s">
        <v>403</v>
      </c>
    </row>
    <row r="45" spans="1:2" ht="17.25" thickBot="1" x14ac:dyDescent="0.35">
      <c r="A45" s="393"/>
      <c r="B45" s="138" t="s">
        <v>404</v>
      </c>
    </row>
    <row r="46" spans="1:2" x14ac:dyDescent="0.3">
      <c r="A46" s="391" t="s">
        <v>405</v>
      </c>
      <c r="B46" s="137" t="s">
        <v>406</v>
      </c>
    </row>
    <row r="47" spans="1:2" ht="17.25" thickBot="1" x14ac:dyDescent="0.35">
      <c r="A47" s="393"/>
      <c r="B47" s="138" t="s">
        <v>407</v>
      </c>
    </row>
    <row r="48" spans="1:2" x14ac:dyDescent="0.3">
      <c r="A48" s="396" t="s">
        <v>408</v>
      </c>
      <c r="B48" s="140" t="s">
        <v>409</v>
      </c>
    </row>
    <row r="49" spans="1:2" ht="17.25" thickBot="1" x14ac:dyDescent="0.35">
      <c r="A49" s="397"/>
      <c r="B49" s="141" t="s">
        <v>410</v>
      </c>
    </row>
    <row r="50" spans="1:2" x14ac:dyDescent="0.3">
      <c r="A50" s="401" t="s">
        <v>411</v>
      </c>
      <c r="B50" s="140" t="s">
        <v>412</v>
      </c>
    </row>
    <row r="51" spans="1:2" ht="17.25" thickBot="1" x14ac:dyDescent="0.35">
      <c r="A51" s="402"/>
      <c r="B51" s="141" t="s">
        <v>413</v>
      </c>
    </row>
    <row r="52" spans="1:2" ht="17.25" thickBot="1" x14ac:dyDescent="0.35"/>
    <row r="53" spans="1:2" x14ac:dyDescent="0.3">
      <c r="A53" s="394" t="s">
        <v>414</v>
      </c>
      <c r="B53" s="395"/>
    </row>
    <row r="54" spans="1:2" ht="17.25" thickBot="1" x14ac:dyDescent="0.35">
      <c r="A54" s="135" t="s">
        <v>365</v>
      </c>
      <c r="B54" s="142" t="s">
        <v>415</v>
      </c>
    </row>
    <row r="55" spans="1:2" x14ac:dyDescent="0.3">
      <c r="A55" s="398" t="s">
        <v>114</v>
      </c>
      <c r="B55" s="140" t="s">
        <v>416</v>
      </c>
    </row>
    <row r="56" spans="1:2" x14ac:dyDescent="0.3">
      <c r="A56" s="400"/>
      <c r="B56" s="143" t="s">
        <v>417</v>
      </c>
    </row>
    <row r="57" spans="1:2" x14ac:dyDescent="0.3">
      <c r="A57" s="400"/>
      <c r="B57" s="143" t="s">
        <v>418</v>
      </c>
    </row>
    <row r="58" spans="1:2" x14ac:dyDescent="0.3">
      <c r="A58" s="400"/>
      <c r="B58" s="143" t="s">
        <v>419</v>
      </c>
    </row>
    <row r="59" spans="1:2" x14ac:dyDescent="0.3">
      <c r="A59" s="400"/>
      <c r="B59" s="143" t="s">
        <v>420</v>
      </c>
    </row>
    <row r="60" spans="1:2" x14ac:dyDescent="0.3">
      <c r="A60" s="400"/>
      <c r="B60" s="143" t="s">
        <v>421</v>
      </c>
    </row>
    <row r="61" spans="1:2" x14ac:dyDescent="0.3">
      <c r="A61" s="400"/>
      <c r="B61" s="143" t="s">
        <v>422</v>
      </c>
    </row>
    <row r="62" spans="1:2" x14ac:dyDescent="0.3">
      <c r="A62" s="400"/>
      <c r="B62" s="143" t="s">
        <v>423</v>
      </c>
    </row>
    <row r="63" spans="1:2" x14ac:dyDescent="0.3">
      <c r="A63" s="400"/>
      <c r="B63" s="143" t="s">
        <v>424</v>
      </c>
    </row>
    <row r="64" spans="1:2" x14ac:dyDescent="0.3">
      <c r="A64" s="400"/>
      <c r="B64" s="143" t="s">
        <v>425</v>
      </c>
    </row>
    <row r="65" spans="1:2" x14ac:dyDescent="0.3">
      <c r="A65" s="400"/>
      <c r="B65" s="143" t="s">
        <v>426</v>
      </c>
    </row>
    <row r="66" spans="1:2" x14ac:dyDescent="0.3">
      <c r="A66" s="400"/>
      <c r="B66" s="143" t="s">
        <v>427</v>
      </c>
    </row>
    <row r="67" spans="1:2" x14ac:dyDescent="0.3">
      <c r="A67" s="400"/>
      <c r="B67" s="143" t="s">
        <v>428</v>
      </c>
    </row>
    <row r="68" spans="1:2" ht="17.25" thickBot="1" x14ac:dyDescent="0.35">
      <c r="A68" s="399"/>
      <c r="B68" s="141" t="s">
        <v>429</v>
      </c>
    </row>
    <row r="69" spans="1:2" x14ac:dyDescent="0.3">
      <c r="A69" s="398" t="s">
        <v>430</v>
      </c>
      <c r="B69" s="140" t="s">
        <v>431</v>
      </c>
    </row>
    <row r="70" spans="1:2" x14ac:dyDescent="0.3">
      <c r="A70" s="400"/>
      <c r="B70" s="143" t="s">
        <v>432</v>
      </c>
    </row>
    <row r="71" spans="1:2" x14ac:dyDescent="0.3">
      <c r="A71" s="400"/>
      <c r="B71" s="143" t="s">
        <v>433</v>
      </c>
    </row>
    <row r="72" spans="1:2" x14ac:dyDescent="0.3">
      <c r="A72" s="400"/>
      <c r="B72" s="143" t="s">
        <v>434</v>
      </c>
    </row>
    <row r="73" spans="1:2" x14ac:dyDescent="0.3">
      <c r="A73" s="400"/>
      <c r="B73" s="143" t="s">
        <v>435</v>
      </c>
    </row>
    <row r="74" spans="1:2" x14ac:dyDescent="0.3">
      <c r="A74" s="400"/>
      <c r="B74" s="143" t="s">
        <v>436</v>
      </c>
    </row>
    <row r="75" spans="1:2" x14ac:dyDescent="0.3">
      <c r="A75" s="400"/>
      <c r="B75" s="143" t="s">
        <v>437</v>
      </c>
    </row>
    <row r="76" spans="1:2" x14ac:dyDescent="0.3">
      <c r="A76" s="400"/>
      <c r="B76" s="143" t="s">
        <v>438</v>
      </c>
    </row>
    <row r="77" spans="1:2" x14ac:dyDescent="0.3">
      <c r="A77" s="400"/>
      <c r="B77" s="143" t="s">
        <v>439</v>
      </c>
    </row>
    <row r="78" spans="1:2" x14ac:dyDescent="0.3">
      <c r="A78" s="400"/>
      <c r="B78" s="143" t="s">
        <v>440</v>
      </c>
    </row>
    <row r="79" spans="1:2" x14ac:dyDescent="0.3">
      <c r="A79" s="400"/>
      <c r="B79" s="143" t="s">
        <v>441</v>
      </c>
    </row>
    <row r="80" spans="1:2" x14ac:dyDescent="0.3">
      <c r="A80" s="400"/>
      <c r="B80" s="143" t="s">
        <v>442</v>
      </c>
    </row>
    <row r="81" spans="1:2" x14ac:dyDescent="0.3">
      <c r="A81" s="400"/>
      <c r="B81" s="143" t="s">
        <v>443</v>
      </c>
    </row>
    <row r="82" spans="1:2" x14ac:dyDescent="0.3">
      <c r="A82" s="400"/>
      <c r="B82" s="143" t="s">
        <v>444</v>
      </c>
    </row>
    <row r="83" spans="1:2" x14ac:dyDescent="0.3">
      <c r="A83" s="400"/>
      <c r="B83" s="143" t="s">
        <v>445</v>
      </c>
    </row>
    <row r="84" spans="1:2" ht="17.25" thickBot="1" x14ac:dyDescent="0.35">
      <c r="A84" s="399"/>
      <c r="B84" s="141" t="s">
        <v>446</v>
      </c>
    </row>
    <row r="85" spans="1:2" x14ac:dyDescent="0.3">
      <c r="A85" s="398" t="s">
        <v>447</v>
      </c>
      <c r="B85" s="140" t="s">
        <v>448</v>
      </c>
    </row>
    <row r="86" spans="1:2" x14ac:dyDescent="0.3">
      <c r="A86" s="400"/>
      <c r="B86" s="143" t="s">
        <v>449</v>
      </c>
    </row>
    <row r="87" spans="1:2" x14ac:dyDescent="0.3">
      <c r="A87" s="400"/>
      <c r="B87" s="143" t="s">
        <v>450</v>
      </c>
    </row>
    <row r="88" spans="1:2" x14ac:dyDescent="0.3">
      <c r="A88" s="400"/>
      <c r="B88" s="143" t="s">
        <v>451</v>
      </c>
    </row>
    <row r="89" spans="1:2" x14ac:dyDescent="0.3">
      <c r="A89" s="400"/>
      <c r="B89" s="143" t="s">
        <v>452</v>
      </c>
    </row>
    <row r="90" spans="1:2" ht="16.5" customHeight="1" x14ac:dyDescent="0.3">
      <c r="A90" s="400"/>
      <c r="B90" s="144" t="s">
        <v>453</v>
      </c>
    </row>
    <row r="91" spans="1:2" ht="17.25" thickBot="1" x14ac:dyDescent="0.35">
      <c r="A91" s="399"/>
      <c r="B91" s="141" t="s">
        <v>454</v>
      </c>
    </row>
    <row r="92" spans="1:2" x14ac:dyDescent="0.3">
      <c r="A92" s="398" t="s">
        <v>73</v>
      </c>
      <c r="B92" s="140" t="s">
        <v>455</v>
      </c>
    </row>
    <row r="93" spans="1:2" ht="15" customHeight="1" x14ac:dyDescent="0.3">
      <c r="A93" s="400"/>
      <c r="B93" s="144" t="s">
        <v>456</v>
      </c>
    </row>
    <row r="94" spans="1:2" ht="16.5" customHeight="1" x14ac:dyDescent="0.3">
      <c r="A94" s="400"/>
      <c r="B94" s="144" t="s">
        <v>457</v>
      </c>
    </row>
    <row r="95" spans="1:2" x14ac:dyDescent="0.3">
      <c r="A95" s="400"/>
      <c r="B95" s="143" t="s">
        <v>458</v>
      </c>
    </row>
    <row r="96" spans="1:2" x14ac:dyDescent="0.3">
      <c r="A96" s="400"/>
      <c r="B96" s="143" t="s">
        <v>459</v>
      </c>
    </row>
    <row r="97" spans="1:2" ht="17.25" thickBot="1" x14ac:dyDescent="0.35">
      <c r="A97" s="399"/>
      <c r="B97" s="141" t="s">
        <v>460</v>
      </c>
    </row>
    <row r="98" spans="1:2" x14ac:dyDescent="0.3">
      <c r="A98" s="398" t="s">
        <v>461</v>
      </c>
      <c r="B98" s="145" t="s">
        <v>462</v>
      </c>
    </row>
    <row r="99" spans="1:2" x14ac:dyDescent="0.3">
      <c r="A99" s="400"/>
      <c r="B99" s="143" t="s">
        <v>463</v>
      </c>
    </row>
    <row r="100" spans="1:2" x14ac:dyDescent="0.3">
      <c r="A100" s="400"/>
      <c r="B100" s="143" t="s">
        <v>464</v>
      </c>
    </row>
    <row r="101" spans="1:2" x14ac:dyDescent="0.3">
      <c r="A101" s="400"/>
      <c r="B101" s="143" t="s">
        <v>465</v>
      </c>
    </row>
    <row r="102" spans="1:2" x14ac:dyDescent="0.3">
      <c r="A102" s="400"/>
      <c r="B102" s="143" t="s">
        <v>466</v>
      </c>
    </row>
    <row r="103" spans="1:2" ht="17.25" thickBot="1" x14ac:dyDescent="0.35">
      <c r="A103" s="399"/>
      <c r="B103" s="146" t="s">
        <v>467</v>
      </c>
    </row>
    <row r="104" spans="1:2" x14ac:dyDescent="0.3">
      <c r="A104" s="398" t="s">
        <v>468</v>
      </c>
      <c r="B104" s="145" t="s">
        <v>469</v>
      </c>
    </row>
    <row r="105" spans="1:2" x14ac:dyDescent="0.3">
      <c r="A105" s="400"/>
      <c r="B105" s="143" t="s">
        <v>470</v>
      </c>
    </row>
    <row r="106" spans="1:2" x14ac:dyDescent="0.3">
      <c r="A106" s="400"/>
      <c r="B106" s="143" t="s">
        <v>471</v>
      </c>
    </row>
    <row r="107" spans="1:2" x14ac:dyDescent="0.3">
      <c r="A107" s="400"/>
      <c r="B107" s="143" t="s">
        <v>472</v>
      </c>
    </row>
    <row r="108" spans="1:2" x14ac:dyDescent="0.3">
      <c r="A108" s="400"/>
      <c r="B108" s="143" t="s">
        <v>473</v>
      </c>
    </row>
    <row r="109" spans="1:2" ht="17.25" thickBot="1" x14ac:dyDescent="0.35">
      <c r="A109" s="399"/>
      <c r="B109" s="146" t="s">
        <v>474</v>
      </c>
    </row>
    <row r="110" spans="1:2" ht="17.25" thickBot="1" x14ac:dyDescent="0.35">
      <c r="A110" s="147" t="s">
        <v>475</v>
      </c>
      <c r="B110" s="148" t="s">
        <v>476</v>
      </c>
    </row>
    <row r="111" spans="1:2" ht="15" customHeight="1" x14ac:dyDescent="0.3"/>
    <row r="112" spans="1:2" x14ac:dyDescent="0.3">
      <c r="A112" s="149" t="s">
        <v>477</v>
      </c>
    </row>
    <row r="113" spans="1:1" x14ac:dyDescent="0.3">
      <c r="A113" s="150" t="s">
        <v>478</v>
      </c>
    </row>
    <row r="114" spans="1:1" x14ac:dyDescent="0.3">
      <c r="A114" s="150" t="s">
        <v>479</v>
      </c>
    </row>
    <row r="115" spans="1:1" x14ac:dyDescent="0.3">
      <c r="A115" s="150" t="s">
        <v>480</v>
      </c>
    </row>
  </sheetData>
  <mergeCells count="16">
    <mergeCell ref="A85:A91"/>
    <mergeCell ref="A92:A97"/>
    <mergeCell ref="A98:A103"/>
    <mergeCell ref="A104:A109"/>
    <mergeCell ref="A46:A47"/>
    <mergeCell ref="A48:A49"/>
    <mergeCell ref="A50:A51"/>
    <mergeCell ref="A53:B53"/>
    <mergeCell ref="A55:A68"/>
    <mergeCell ref="A69:A84"/>
    <mergeCell ref="A31:A45"/>
    <mergeCell ref="A11:B11"/>
    <mergeCell ref="A13:A14"/>
    <mergeCell ref="A15:A16"/>
    <mergeCell ref="A17:A19"/>
    <mergeCell ref="A20:A3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31"/>
  <sheetViews>
    <sheetView topLeftCell="A10" workbookViewId="0">
      <selection activeCell="B29" sqref="B29"/>
    </sheetView>
  </sheetViews>
  <sheetFormatPr baseColWidth="10" defaultColWidth="11.42578125" defaultRowHeight="15" x14ac:dyDescent="0.25"/>
  <sheetData>
    <row r="2" spans="2:5" x14ac:dyDescent="0.25">
      <c r="B2" t="s">
        <v>192</v>
      </c>
      <c r="E2" t="s">
        <v>481</v>
      </c>
    </row>
    <row r="3" spans="2:5" x14ac:dyDescent="0.25">
      <c r="B3" t="s">
        <v>482</v>
      </c>
      <c r="E3" t="s">
        <v>196</v>
      </c>
    </row>
    <row r="4" spans="2:5" x14ac:dyDescent="0.25">
      <c r="B4" t="s">
        <v>483</v>
      </c>
      <c r="E4" t="s">
        <v>179</v>
      </c>
    </row>
    <row r="5" spans="2:5" x14ac:dyDescent="0.25">
      <c r="B5" t="s">
        <v>201</v>
      </c>
    </row>
    <row r="8" spans="2:5" x14ac:dyDescent="0.25">
      <c r="B8" t="s">
        <v>484</v>
      </c>
    </row>
    <row r="9" spans="2:5" x14ac:dyDescent="0.25">
      <c r="B9" t="s">
        <v>485</v>
      </c>
    </row>
    <row r="10" spans="2:5" x14ac:dyDescent="0.25">
      <c r="B10" t="s">
        <v>486</v>
      </c>
    </row>
    <row r="13" spans="2:5" x14ac:dyDescent="0.25">
      <c r="B13" t="s">
        <v>487</v>
      </c>
    </row>
    <row r="14" spans="2:5" x14ac:dyDescent="0.25">
      <c r="B14" t="s">
        <v>182</v>
      </c>
    </row>
    <row r="15" spans="2:5" x14ac:dyDescent="0.25">
      <c r="B15" t="s">
        <v>488</v>
      </c>
    </row>
    <row r="16" spans="2:5" x14ac:dyDescent="0.25">
      <c r="B16" t="s">
        <v>489</v>
      </c>
    </row>
    <row r="17" spans="2:2" x14ac:dyDescent="0.25">
      <c r="B17" t="s">
        <v>490</v>
      </c>
    </row>
    <row r="18" spans="2:2" x14ac:dyDescent="0.25">
      <c r="B18" t="s">
        <v>491</v>
      </c>
    </row>
    <row r="19" spans="2:2" x14ac:dyDescent="0.25">
      <c r="B19" t="s">
        <v>492</v>
      </c>
    </row>
    <row r="22" spans="2:2" x14ac:dyDescent="0.25">
      <c r="B22" t="s">
        <v>486</v>
      </c>
    </row>
    <row r="23" spans="2:2" x14ac:dyDescent="0.25">
      <c r="B23" t="s">
        <v>493</v>
      </c>
    </row>
    <row r="24" spans="2:2" x14ac:dyDescent="0.25">
      <c r="B24" t="s">
        <v>494</v>
      </c>
    </row>
    <row r="26" spans="2:2" x14ac:dyDescent="0.25">
      <c r="B26" t="s">
        <v>495</v>
      </c>
    </row>
    <row r="27" spans="2:2" x14ac:dyDescent="0.25">
      <c r="B27" t="s">
        <v>230</v>
      </c>
    </row>
    <row r="28" spans="2:2" x14ac:dyDescent="0.25">
      <c r="B28" t="s">
        <v>496</v>
      </c>
    </row>
    <row r="30" spans="2:2" x14ac:dyDescent="0.25">
      <c r="B30" t="s">
        <v>186</v>
      </c>
    </row>
    <row r="31" spans="2:2" x14ac:dyDescent="0.25">
      <c r="B31" t="s">
        <v>497</v>
      </c>
    </row>
  </sheetData>
  <sortState xmlns:xlrd2="http://schemas.microsoft.com/office/spreadsheetml/2017/richdata2" ref="B2:B5">
    <sortCondition ref="B2:B5"/>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D68"/>
  <sheetViews>
    <sheetView topLeftCell="A18" workbookViewId="0">
      <selection activeCell="E5" sqref="E5:E10"/>
    </sheetView>
  </sheetViews>
  <sheetFormatPr baseColWidth="10" defaultColWidth="11.42578125" defaultRowHeight="12.75" x14ac:dyDescent="0.2"/>
  <cols>
    <col min="1" max="1" width="32.85546875" style="4" customWidth="1"/>
    <col min="2" max="16384" width="11.42578125" style="4"/>
  </cols>
  <sheetData>
    <row r="3" spans="1:1" x14ac:dyDescent="0.2">
      <c r="A3" s="5" t="s">
        <v>187</v>
      </c>
    </row>
    <row r="4" spans="1:1" x14ac:dyDescent="0.2">
      <c r="A4" s="5" t="s">
        <v>326</v>
      </c>
    </row>
    <row r="5" spans="1:1" x14ac:dyDescent="0.2">
      <c r="A5" s="5" t="s">
        <v>328</v>
      </c>
    </row>
    <row r="6" spans="1:1" x14ac:dyDescent="0.2">
      <c r="A6" s="5" t="s">
        <v>330</v>
      </c>
    </row>
    <row r="7" spans="1:1" x14ac:dyDescent="0.2">
      <c r="A7" s="5" t="s">
        <v>188</v>
      </c>
    </row>
    <row r="8" spans="1:1" x14ac:dyDescent="0.2">
      <c r="A8" s="5" t="s">
        <v>189</v>
      </c>
    </row>
    <row r="9" spans="1:1" x14ac:dyDescent="0.2">
      <c r="A9" s="5" t="s">
        <v>336</v>
      </c>
    </row>
    <row r="10" spans="1:1" x14ac:dyDescent="0.2">
      <c r="A10" s="5" t="s">
        <v>190</v>
      </c>
    </row>
    <row r="11" spans="1:1" x14ac:dyDescent="0.2">
      <c r="A11" s="5" t="s">
        <v>339</v>
      </c>
    </row>
    <row r="12" spans="1:1" x14ac:dyDescent="0.2">
      <c r="A12" s="5" t="s">
        <v>191</v>
      </c>
    </row>
    <row r="13" spans="1:1" x14ac:dyDescent="0.2">
      <c r="A13" s="5" t="s">
        <v>498</v>
      </c>
    </row>
    <row r="14" spans="1:1" x14ac:dyDescent="0.2">
      <c r="A14" s="5"/>
    </row>
    <row r="16" spans="1:1" x14ac:dyDescent="0.2">
      <c r="A16" s="5" t="s">
        <v>235</v>
      </c>
    </row>
    <row r="17" spans="1:2" x14ac:dyDescent="0.2">
      <c r="A17" s="5" t="s">
        <v>192</v>
      </c>
    </row>
    <row r="18" spans="1:2" x14ac:dyDescent="0.2">
      <c r="A18" s="5" t="s">
        <v>482</v>
      </c>
    </row>
    <row r="20" spans="1:2" x14ac:dyDescent="0.2">
      <c r="A20" s="5" t="s">
        <v>485</v>
      </c>
    </row>
    <row r="21" spans="1:2" x14ac:dyDescent="0.2">
      <c r="A21" s="5" t="s">
        <v>486</v>
      </c>
    </row>
    <row r="23" spans="1:2" x14ac:dyDescent="0.2">
      <c r="A23" s="4" t="s">
        <v>499</v>
      </c>
    </row>
    <row r="24" spans="1:2" x14ac:dyDescent="0.2">
      <c r="A24" s="4" t="s">
        <v>500</v>
      </c>
    </row>
    <row r="26" spans="1:2" x14ac:dyDescent="0.2">
      <c r="A26" s="113" t="s">
        <v>501</v>
      </c>
      <c r="B26" s="115" t="s">
        <v>502</v>
      </c>
    </row>
    <row r="27" spans="1:2" x14ac:dyDescent="0.2">
      <c r="A27" s="113" t="s">
        <v>503</v>
      </c>
      <c r="B27" s="115" t="s">
        <v>504</v>
      </c>
    </row>
    <row r="28" spans="1:2" ht="25.5" x14ac:dyDescent="0.2">
      <c r="A28" s="113" t="s">
        <v>505</v>
      </c>
      <c r="B28" s="115" t="s">
        <v>506</v>
      </c>
    </row>
    <row r="29" spans="1:2" x14ac:dyDescent="0.2">
      <c r="A29" s="113" t="s">
        <v>507</v>
      </c>
      <c r="B29" s="115" t="s">
        <v>508</v>
      </c>
    </row>
    <row r="30" spans="1:2" x14ac:dyDescent="0.2">
      <c r="A30" s="113" t="s">
        <v>509</v>
      </c>
      <c r="B30" s="115" t="s">
        <v>510</v>
      </c>
    </row>
    <row r="31" spans="1:2" x14ac:dyDescent="0.2">
      <c r="A31" s="114" t="s">
        <v>511</v>
      </c>
      <c r="B31" s="115" t="s">
        <v>512</v>
      </c>
    </row>
    <row r="32" spans="1:2" x14ac:dyDescent="0.2">
      <c r="A32" s="113" t="s">
        <v>513</v>
      </c>
      <c r="B32" s="115" t="s">
        <v>514</v>
      </c>
    </row>
    <row r="33" spans="1:2" x14ac:dyDescent="0.2">
      <c r="A33" s="113" t="s">
        <v>515</v>
      </c>
      <c r="B33" s="115" t="s">
        <v>516</v>
      </c>
    </row>
    <row r="34" spans="1:2" x14ac:dyDescent="0.2">
      <c r="A34" s="113" t="s">
        <v>517</v>
      </c>
      <c r="B34" s="115" t="s">
        <v>518</v>
      </c>
    </row>
    <row r="35" spans="1:2" x14ac:dyDescent="0.2">
      <c r="A35" s="113" t="s">
        <v>519</v>
      </c>
      <c r="B35" s="115" t="s">
        <v>520</v>
      </c>
    </row>
    <row r="36" spans="1:2" x14ac:dyDescent="0.2">
      <c r="A36" s="113" t="s">
        <v>521</v>
      </c>
      <c r="B36" s="115" t="s">
        <v>522</v>
      </c>
    </row>
    <row r="37" spans="1:2" x14ac:dyDescent="0.2">
      <c r="A37" s="113" t="s">
        <v>523</v>
      </c>
      <c r="B37" s="115" t="s">
        <v>524</v>
      </c>
    </row>
    <row r="38" spans="1:2" x14ac:dyDescent="0.2">
      <c r="A38" s="113" t="s">
        <v>525</v>
      </c>
      <c r="B38" s="115" t="s">
        <v>526</v>
      </c>
    </row>
    <row r="39" spans="1:2" ht="15.75" customHeight="1" x14ac:dyDescent="0.2">
      <c r="A39" s="113" t="s">
        <v>527</v>
      </c>
      <c r="B39" s="115" t="s">
        <v>528</v>
      </c>
    </row>
    <row r="40" spans="1:2" x14ac:dyDescent="0.2">
      <c r="A40" s="113" t="s">
        <v>529</v>
      </c>
      <c r="B40" s="115" t="s">
        <v>530</v>
      </c>
    </row>
    <row r="41" spans="1:2" x14ac:dyDescent="0.2">
      <c r="A41" s="113" t="s">
        <v>72</v>
      </c>
      <c r="B41" s="115" t="s">
        <v>177</v>
      </c>
    </row>
    <row r="45" spans="1:2" ht="12.75" customHeight="1" x14ac:dyDescent="0.2">
      <c r="A45" s="4">
        <v>1</v>
      </c>
    </row>
    <row r="46" spans="1:2" ht="12.75" customHeight="1" x14ac:dyDescent="0.2">
      <c r="A46" s="4">
        <v>2</v>
      </c>
    </row>
    <row r="47" spans="1:2" ht="12.75" customHeight="1" x14ac:dyDescent="0.2">
      <c r="A47" s="4">
        <v>3</v>
      </c>
      <c r="B47" s="4">
        <v>3</v>
      </c>
    </row>
    <row r="48" spans="1:2" ht="12.75" customHeight="1" x14ac:dyDescent="0.2">
      <c r="A48" s="4">
        <v>4</v>
      </c>
      <c r="B48" s="4">
        <v>4</v>
      </c>
    </row>
    <row r="49" spans="1:4" ht="12.75" customHeight="1" x14ac:dyDescent="0.2">
      <c r="A49" s="4">
        <v>5</v>
      </c>
      <c r="B49" s="4">
        <v>5</v>
      </c>
      <c r="C49" s="4">
        <f>25*4</f>
        <v>100</v>
      </c>
      <c r="D49" s="4">
        <f>5*4</f>
        <v>20</v>
      </c>
    </row>
    <row r="50" spans="1:4" x14ac:dyDescent="0.2">
      <c r="C50" s="4">
        <f>12*4</f>
        <v>48</v>
      </c>
      <c r="D50" s="4">
        <f>4*4</f>
        <v>16</v>
      </c>
    </row>
    <row r="51" spans="1:4" x14ac:dyDescent="0.2">
      <c r="C51" s="4">
        <f>6*4</f>
        <v>24</v>
      </c>
      <c r="D51" s="4">
        <f>3*4</f>
        <v>12</v>
      </c>
    </row>
    <row r="54" spans="1:4" x14ac:dyDescent="0.2">
      <c r="A54" s="4">
        <v>0</v>
      </c>
      <c r="B54" s="4">
        <v>15</v>
      </c>
      <c r="C54" s="4">
        <v>0</v>
      </c>
    </row>
    <row r="55" spans="1:4" x14ac:dyDescent="0.2">
      <c r="A55" s="4">
        <v>10</v>
      </c>
      <c r="B55" s="4">
        <v>0</v>
      </c>
      <c r="C55" s="4">
        <v>5</v>
      </c>
    </row>
    <row r="56" spans="1:4" x14ac:dyDescent="0.2">
      <c r="A56" s="4">
        <v>15</v>
      </c>
      <c r="C56" s="4">
        <v>10</v>
      </c>
    </row>
    <row r="58" spans="1:4" x14ac:dyDescent="0.2">
      <c r="A58" s="120" t="s">
        <v>233</v>
      </c>
    </row>
    <row r="59" spans="1:4" x14ac:dyDescent="0.2">
      <c r="A59" s="120" t="s">
        <v>531</v>
      </c>
    </row>
    <row r="60" spans="1:4" x14ac:dyDescent="0.2">
      <c r="A60" s="120" t="s">
        <v>532</v>
      </c>
    </row>
    <row r="62" spans="1:4" x14ac:dyDescent="0.2">
      <c r="A62" s="4" t="s">
        <v>234</v>
      </c>
      <c r="B62" s="4" t="s">
        <v>234</v>
      </c>
    </row>
    <row r="63" spans="1:4" x14ac:dyDescent="0.2">
      <c r="A63" s="4" t="s">
        <v>533</v>
      </c>
      <c r="B63" s="4" t="s">
        <v>534</v>
      </c>
    </row>
    <row r="64" spans="1:4" x14ac:dyDescent="0.2">
      <c r="B64" s="4" t="s">
        <v>533</v>
      </c>
    </row>
    <row r="66" spans="1:1" x14ac:dyDescent="0.2">
      <c r="A66" s="4" t="s">
        <v>235</v>
      </c>
    </row>
    <row r="67" spans="1:1" x14ac:dyDescent="0.2">
      <c r="A67" s="4" t="s">
        <v>482</v>
      </c>
    </row>
    <row r="68" spans="1:1" x14ac:dyDescent="0.2">
      <c r="A68" s="4" t="s">
        <v>535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8"/>
  <sheetViews>
    <sheetView view="pageBreakPreview" zoomScale="70" zoomScaleNormal="100" zoomScaleSheetLayoutView="70" zoomScalePageLayoutView="55" workbookViewId="0">
      <selection activeCell="F6" sqref="F6"/>
    </sheetView>
  </sheetViews>
  <sheetFormatPr baseColWidth="10" defaultColWidth="17.42578125" defaultRowHeight="12.75" x14ac:dyDescent="0.2"/>
  <cols>
    <col min="1" max="1" width="17.42578125" style="182"/>
    <col min="2" max="2" width="23.42578125" style="182" customWidth="1"/>
    <col min="3" max="3" width="23" style="182" customWidth="1"/>
    <col min="4" max="4" width="20.5703125" style="182" customWidth="1"/>
    <col min="5" max="5" width="22.42578125" style="182" customWidth="1"/>
    <col min="6" max="6" width="20.140625" style="182" customWidth="1"/>
    <col min="7" max="7" width="17.42578125" style="182"/>
    <col min="8" max="8" width="20" style="182" customWidth="1"/>
    <col min="9" max="9" width="17.42578125" style="182"/>
    <col min="10" max="10" width="39.140625" style="182" customWidth="1"/>
    <col min="11" max="11" width="44.5703125" style="182" customWidth="1"/>
    <col min="12" max="16384" width="17.42578125" style="182"/>
  </cols>
  <sheetData>
    <row r="1" spans="1:11" s="179" customFormat="1" ht="39" customHeight="1" x14ac:dyDescent="0.2">
      <c r="A1" s="403" t="s">
        <v>60</v>
      </c>
      <c r="B1" s="404"/>
      <c r="C1" s="405" t="s">
        <v>61</v>
      </c>
      <c r="D1" s="405"/>
      <c r="E1" s="405"/>
      <c r="F1" s="405"/>
      <c r="G1" s="405"/>
      <c r="H1" s="405"/>
      <c r="I1" s="405"/>
      <c r="J1" s="405"/>
      <c r="K1" s="405"/>
    </row>
    <row r="2" spans="1:11" s="180" customFormat="1" ht="25.5" customHeight="1" x14ac:dyDescent="0.2">
      <c r="A2" s="406" t="s">
        <v>62</v>
      </c>
      <c r="B2" s="407" t="s">
        <v>63</v>
      </c>
      <c r="C2" s="408"/>
      <c r="D2" s="408"/>
      <c r="E2" s="408"/>
      <c r="F2" s="408"/>
      <c r="G2" s="408"/>
      <c r="H2" s="408"/>
      <c r="I2" s="409"/>
      <c r="J2" s="406" t="s">
        <v>64</v>
      </c>
      <c r="K2" s="406" t="s">
        <v>65</v>
      </c>
    </row>
    <row r="3" spans="1:11" s="180" customFormat="1" ht="22.5" customHeight="1" x14ac:dyDescent="0.2">
      <c r="A3" s="410"/>
      <c r="B3" s="411" t="s">
        <v>66</v>
      </c>
      <c r="C3" s="411"/>
      <c r="D3" s="411" t="s">
        <v>67</v>
      </c>
      <c r="E3" s="411"/>
      <c r="F3" s="411" t="s">
        <v>68</v>
      </c>
      <c r="G3" s="411"/>
      <c r="H3" s="411" t="s">
        <v>69</v>
      </c>
      <c r="I3" s="411"/>
      <c r="J3" s="410"/>
      <c r="K3" s="410"/>
    </row>
    <row r="4" spans="1:11" s="181" customFormat="1" ht="27" customHeight="1" x14ac:dyDescent="0.2">
      <c r="A4" s="412"/>
      <c r="B4" s="413" t="s">
        <v>70</v>
      </c>
      <c r="C4" s="414" t="s">
        <v>71</v>
      </c>
      <c r="D4" s="413" t="s">
        <v>70</v>
      </c>
      <c r="E4" s="414" t="s">
        <v>71</v>
      </c>
      <c r="F4" s="413" t="s">
        <v>70</v>
      </c>
      <c r="G4" s="414" t="s">
        <v>71</v>
      </c>
      <c r="H4" s="413" t="s">
        <v>70</v>
      </c>
      <c r="I4" s="414" t="s">
        <v>71</v>
      </c>
      <c r="J4" s="412"/>
      <c r="K4" s="412"/>
    </row>
    <row r="5" spans="1:11" ht="124.5" customHeight="1" x14ac:dyDescent="0.2">
      <c r="A5" s="415" t="s">
        <v>72</v>
      </c>
      <c r="B5" s="416" t="s">
        <v>73</v>
      </c>
      <c r="C5" s="417" t="s">
        <v>74</v>
      </c>
      <c r="D5" s="416" t="s">
        <v>75</v>
      </c>
      <c r="E5" s="418" t="s">
        <v>76</v>
      </c>
      <c r="F5" s="416" t="s">
        <v>77</v>
      </c>
      <c r="G5" s="417" t="s">
        <v>78</v>
      </c>
      <c r="H5" s="415"/>
      <c r="I5" s="419"/>
      <c r="J5" s="420" t="s">
        <v>79</v>
      </c>
      <c r="K5" s="421" t="s">
        <v>80</v>
      </c>
    </row>
    <row r="6" spans="1:11" ht="124.5" customHeight="1" x14ac:dyDescent="0.2">
      <c r="A6" s="415" t="s">
        <v>72</v>
      </c>
      <c r="B6" s="416" t="s">
        <v>68</v>
      </c>
      <c r="C6" s="416" t="s">
        <v>81</v>
      </c>
      <c r="D6" s="416" t="s">
        <v>82</v>
      </c>
      <c r="E6" s="418" t="s">
        <v>83</v>
      </c>
      <c r="F6" s="416" t="s">
        <v>84</v>
      </c>
      <c r="G6" s="416" t="s">
        <v>85</v>
      </c>
      <c r="H6" s="415"/>
      <c r="I6" s="422"/>
      <c r="J6" s="420" t="s">
        <v>86</v>
      </c>
      <c r="K6" s="423"/>
    </row>
    <row r="7" spans="1:11" ht="124.5" customHeight="1" x14ac:dyDescent="0.2">
      <c r="A7" s="415" t="s">
        <v>72</v>
      </c>
      <c r="B7" s="416" t="s">
        <v>87</v>
      </c>
      <c r="C7" s="416" t="s">
        <v>88</v>
      </c>
      <c r="D7" s="416" t="s">
        <v>89</v>
      </c>
      <c r="E7" s="418" t="s">
        <v>90</v>
      </c>
      <c r="F7" s="416" t="s">
        <v>91</v>
      </c>
      <c r="G7" s="416" t="s">
        <v>92</v>
      </c>
      <c r="H7" s="415"/>
      <c r="I7" s="422"/>
      <c r="J7" s="420" t="s">
        <v>93</v>
      </c>
      <c r="K7" s="424"/>
    </row>
    <row r="8" spans="1:11" ht="124.5" customHeight="1" x14ac:dyDescent="0.2">
      <c r="A8" s="415" t="s">
        <v>72</v>
      </c>
      <c r="B8" s="416" t="s">
        <v>94</v>
      </c>
      <c r="C8" s="417" t="s">
        <v>95</v>
      </c>
      <c r="D8" s="416" t="s">
        <v>96</v>
      </c>
      <c r="E8" s="418" t="s">
        <v>97</v>
      </c>
      <c r="F8" s="416" t="s">
        <v>98</v>
      </c>
      <c r="G8" s="416" t="s">
        <v>99</v>
      </c>
      <c r="H8" s="415"/>
      <c r="I8" s="425"/>
      <c r="J8" s="420"/>
      <c r="K8" s="420"/>
    </row>
    <row r="9" spans="1:11" ht="124.5" customHeight="1" x14ac:dyDescent="0.2">
      <c r="A9" s="415" t="s">
        <v>72</v>
      </c>
      <c r="B9" s="426" t="s">
        <v>100</v>
      </c>
      <c r="C9" s="427" t="s">
        <v>101</v>
      </c>
      <c r="D9" s="426" t="s">
        <v>102</v>
      </c>
      <c r="E9" s="428" t="s">
        <v>103</v>
      </c>
      <c r="F9" s="416" t="s">
        <v>104</v>
      </c>
      <c r="G9" s="429" t="s">
        <v>105</v>
      </c>
      <c r="H9" s="430"/>
      <c r="I9" s="431"/>
      <c r="J9" s="420"/>
      <c r="K9" s="420"/>
    </row>
    <row r="10" spans="1:11" ht="124.5" customHeight="1" x14ac:dyDescent="0.2">
      <c r="A10" s="415" t="s">
        <v>72</v>
      </c>
      <c r="B10" s="426" t="s">
        <v>106</v>
      </c>
      <c r="C10" s="426" t="s">
        <v>107</v>
      </c>
      <c r="D10" s="426"/>
      <c r="E10" s="428"/>
      <c r="F10" s="416" t="s">
        <v>108</v>
      </c>
      <c r="G10" s="428" t="s">
        <v>109</v>
      </c>
      <c r="H10" s="430"/>
      <c r="I10" s="431"/>
      <c r="J10" s="420"/>
      <c r="K10" s="420"/>
    </row>
    <row r="11" spans="1:11" ht="124.5" customHeight="1" x14ac:dyDescent="0.2">
      <c r="A11" s="430"/>
      <c r="B11" s="426"/>
      <c r="C11" s="426"/>
      <c r="D11" s="426"/>
      <c r="E11" s="428"/>
      <c r="F11" s="416"/>
      <c r="G11" s="426"/>
      <c r="H11" s="430"/>
      <c r="I11" s="431"/>
      <c r="J11" s="420"/>
      <c r="K11" s="420"/>
    </row>
    <row r="12" spans="1:11" ht="124.5" customHeight="1" x14ac:dyDescent="0.2">
      <c r="A12" s="430"/>
      <c r="B12" s="426"/>
      <c r="C12" s="426"/>
      <c r="D12" s="426"/>
      <c r="E12" s="428"/>
      <c r="F12" s="416"/>
      <c r="G12" s="432"/>
      <c r="H12" s="430"/>
      <c r="I12" s="433"/>
      <c r="J12" s="420"/>
      <c r="K12" s="420"/>
    </row>
    <row r="13" spans="1:11" ht="124.5" customHeight="1" x14ac:dyDescent="0.2">
      <c r="A13" s="430"/>
      <c r="B13" s="426"/>
      <c r="C13" s="426"/>
      <c r="D13" s="426"/>
      <c r="E13" s="428"/>
      <c r="F13" s="416"/>
      <c r="G13" s="426"/>
      <c r="H13" s="430"/>
      <c r="I13" s="431"/>
      <c r="J13" s="420"/>
      <c r="K13" s="420"/>
    </row>
    <row r="14" spans="1:11" ht="124.5" customHeight="1" x14ac:dyDescent="0.2">
      <c r="A14" s="430"/>
      <c r="B14" s="426"/>
      <c r="C14" s="426"/>
      <c r="D14" s="426"/>
      <c r="E14" s="428"/>
      <c r="F14" s="416"/>
      <c r="G14" s="426"/>
      <c r="H14" s="430"/>
      <c r="I14" s="431"/>
      <c r="J14" s="420"/>
      <c r="K14" s="420"/>
    </row>
    <row r="15" spans="1:11" ht="36" customHeight="1" x14ac:dyDescent="0.2">
      <c r="A15" s="430"/>
      <c r="B15" s="426"/>
      <c r="C15" s="426"/>
      <c r="D15" s="426"/>
      <c r="E15" s="428"/>
      <c r="F15" s="416"/>
      <c r="G15" s="426"/>
      <c r="H15" s="430"/>
      <c r="I15" s="431"/>
      <c r="J15" s="420"/>
      <c r="K15" s="420"/>
    </row>
    <row r="16" spans="1:11" ht="36" customHeight="1" x14ac:dyDescent="0.2">
      <c r="A16" s="430"/>
      <c r="B16" s="426"/>
      <c r="C16" s="426"/>
      <c r="D16" s="426"/>
      <c r="E16" s="428"/>
      <c r="F16" s="416"/>
      <c r="G16" s="432"/>
      <c r="H16" s="428"/>
      <c r="I16" s="433"/>
      <c r="J16" s="420"/>
      <c r="K16" s="420"/>
    </row>
    <row r="17" spans="1:11" ht="36" customHeight="1" x14ac:dyDescent="0.2">
      <c r="A17" s="430"/>
      <c r="B17" s="426"/>
      <c r="C17" s="426"/>
      <c r="D17" s="426"/>
      <c r="E17" s="428"/>
      <c r="F17" s="416"/>
      <c r="G17" s="426"/>
      <c r="H17" s="430"/>
      <c r="I17" s="431"/>
      <c r="J17" s="416"/>
      <c r="K17" s="434"/>
    </row>
    <row r="18" spans="1:11" ht="36" customHeight="1" x14ac:dyDescent="0.2">
      <c r="A18" s="430"/>
      <c r="B18" s="426"/>
      <c r="C18" s="426"/>
      <c r="D18" s="426"/>
      <c r="E18" s="428"/>
      <c r="F18" s="416"/>
      <c r="G18" s="426"/>
      <c r="H18" s="430"/>
      <c r="I18" s="431"/>
      <c r="J18" s="416"/>
      <c r="K18" s="434"/>
    </row>
    <row r="19" spans="1:11" ht="36" customHeight="1" x14ac:dyDescent="0.2">
      <c r="A19" s="430"/>
      <c r="B19" s="426"/>
      <c r="C19" s="426"/>
      <c r="D19" s="426"/>
      <c r="E19" s="428"/>
      <c r="F19" s="416"/>
      <c r="G19" s="426"/>
      <c r="H19" s="430"/>
      <c r="I19" s="431"/>
      <c r="J19" s="416"/>
      <c r="K19" s="434"/>
    </row>
    <row r="20" spans="1:11" ht="36" customHeight="1" x14ac:dyDescent="0.2">
      <c r="A20" s="430"/>
      <c r="B20" s="426"/>
      <c r="C20" s="426"/>
      <c r="D20" s="426"/>
      <c r="E20" s="428"/>
      <c r="F20" s="416"/>
      <c r="G20" s="426"/>
      <c r="H20" s="428"/>
      <c r="I20" s="433"/>
      <c r="J20" s="416"/>
      <c r="K20" s="434"/>
    </row>
    <row r="21" spans="1:11" ht="36" customHeight="1" x14ac:dyDescent="0.2">
      <c r="A21" s="415"/>
      <c r="B21" s="426"/>
      <c r="C21" s="417"/>
      <c r="D21" s="426"/>
      <c r="E21" s="418"/>
      <c r="F21" s="416"/>
      <c r="G21" s="417"/>
      <c r="H21" s="428"/>
      <c r="I21" s="419"/>
      <c r="J21" s="420"/>
      <c r="K21" s="416"/>
    </row>
    <row r="22" spans="1:11" ht="36" customHeight="1" x14ac:dyDescent="0.2">
      <c r="A22" s="415"/>
      <c r="B22" s="426"/>
      <c r="C22" s="416"/>
      <c r="D22" s="426"/>
      <c r="E22" s="418"/>
      <c r="F22" s="416"/>
      <c r="G22" s="416"/>
      <c r="H22" s="428"/>
      <c r="I22" s="422"/>
      <c r="J22" s="420"/>
      <c r="K22" s="416"/>
    </row>
    <row r="23" spans="1:11" ht="36" customHeight="1" x14ac:dyDescent="0.2">
      <c r="A23" s="415"/>
      <c r="B23" s="426"/>
      <c r="C23" s="416"/>
      <c r="D23" s="426"/>
      <c r="E23" s="418"/>
      <c r="F23" s="416"/>
      <c r="G23" s="416"/>
      <c r="H23" s="428"/>
      <c r="I23" s="422"/>
      <c r="J23" s="420"/>
      <c r="K23" s="416"/>
    </row>
    <row r="24" spans="1:11" ht="36" customHeight="1" x14ac:dyDescent="0.2">
      <c r="A24" s="415"/>
      <c r="B24" s="426"/>
      <c r="C24" s="417"/>
      <c r="D24" s="426"/>
      <c r="E24" s="418"/>
      <c r="F24" s="416"/>
      <c r="G24" s="435"/>
      <c r="H24" s="428"/>
      <c r="I24" s="425"/>
      <c r="J24" s="420"/>
      <c r="K24" s="416"/>
    </row>
    <row r="25" spans="1:11" ht="36" customHeight="1" x14ac:dyDescent="0.2">
      <c r="A25" s="415"/>
      <c r="B25" s="426"/>
      <c r="C25" s="416"/>
      <c r="D25" s="426"/>
      <c r="E25" s="418"/>
      <c r="F25" s="416"/>
      <c r="G25" s="416"/>
      <c r="H25" s="428"/>
      <c r="I25" s="422"/>
      <c r="J25" s="420"/>
      <c r="K25" s="416"/>
    </row>
    <row r="26" spans="1:11" ht="36" customHeight="1" x14ac:dyDescent="0.2">
      <c r="A26" s="415"/>
      <c r="B26" s="426"/>
      <c r="C26" s="416"/>
      <c r="D26" s="426"/>
      <c r="E26" s="418"/>
      <c r="F26" s="416"/>
      <c r="G26" s="416"/>
      <c r="H26" s="428"/>
      <c r="I26" s="425"/>
      <c r="J26" s="420"/>
      <c r="K26" s="416"/>
    </row>
    <row r="27" spans="1:11" ht="36" customHeight="1" x14ac:dyDescent="0.2">
      <c r="A27" s="415"/>
      <c r="B27" s="426"/>
      <c r="C27" s="416"/>
      <c r="D27" s="426"/>
      <c r="E27" s="418"/>
      <c r="F27" s="416"/>
      <c r="G27" s="436"/>
      <c r="H27" s="428"/>
      <c r="I27" s="422"/>
      <c r="J27" s="420"/>
      <c r="K27" s="416"/>
    </row>
    <row r="28" spans="1:11" ht="36" customHeight="1" x14ac:dyDescent="0.2">
      <c r="A28" s="415"/>
      <c r="B28" s="416"/>
      <c r="C28" s="417"/>
      <c r="D28" s="426"/>
      <c r="E28" s="417"/>
      <c r="F28" s="416"/>
      <c r="G28" s="417"/>
      <c r="H28" s="437"/>
      <c r="I28" s="419"/>
      <c r="J28" s="420"/>
      <c r="K28" s="416"/>
    </row>
    <row r="29" spans="1:11" ht="36" customHeight="1" x14ac:dyDescent="0.2">
      <c r="A29" s="415"/>
      <c r="B29" s="416"/>
      <c r="C29" s="416"/>
      <c r="D29" s="426"/>
      <c r="E29" s="418"/>
      <c r="F29" s="416"/>
      <c r="G29" s="416"/>
      <c r="H29" s="437"/>
      <c r="I29" s="422"/>
      <c r="J29" s="438"/>
      <c r="K29" s="438"/>
    </row>
    <row r="30" spans="1:11" ht="36" customHeight="1" x14ac:dyDescent="0.2">
      <c r="A30" s="415"/>
      <c r="B30" s="416"/>
      <c r="C30" s="416"/>
      <c r="D30" s="426"/>
      <c r="E30" s="418"/>
      <c r="F30" s="416"/>
      <c r="G30" s="416"/>
      <c r="H30" s="437"/>
      <c r="I30" s="422"/>
      <c r="J30" s="438"/>
      <c r="K30" s="438"/>
    </row>
    <row r="31" spans="1:11" ht="36" customHeight="1" x14ac:dyDescent="0.2">
      <c r="A31" s="415"/>
      <c r="B31" s="416"/>
      <c r="C31" s="417"/>
      <c r="D31" s="439"/>
      <c r="E31" s="418"/>
      <c r="F31" s="416"/>
      <c r="G31" s="440"/>
      <c r="H31" s="437"/>
      <c r="I31" s="441"/>
      <c r="J31" s="438"/>
      <c r="K31" s="438"/>
    </row>
    <row r="32" spans="1:11" ht="36" customHeight="1" x14ac:dyDescent="0.2">
      <c r="A32" s="415"/>
      <c r="B32" s="416"/>
      <c r="C32" s="416"/>
      <c r="D32" s="439"/>
      <c r="E32" s="418"/>
      <c r="F32" s="416"/>
      <c r="G32" s="416"/>
      <c r="H32" s="437"/>
      <c r="I32" s="442"/>
      <c r="J32" s="416"/>
      <c r="K32" s="416"/>
    </row>
    <row r="33" spans="1:11" ht="36" customHeight="1" x14ac:dyDescent="0.2">
      <c r="A33" s="415"/>
      <c r="B33" s="416"/>
      <c r="C33" s="416"/>
      <c r="D33" s="439"/>
      <c r="E33" s="418"/>
      <c r="F33" s="416"/>
      <c r="G33" s="416"/>
      <c r="H33" s="437"/>
      <c r="I33" s="441"/>
      <c r="J33" s="438"/>
      <c r="K33" s="438"/>
    </row>
    <row r="34" spans="1:11" ht="36" customHeight="1" x14ac:dyDescent="0.2">
      <c r="A34" s="415"/>
      <c r="B34" s="426"/>
      <c r="C34" s="443"/>
      <c r="D34" s="416"/>
      <c r="E34" s="418"/>
      <c r="F34" s="416"/>
      <c r="G34" s="435"/>
      <c r="H34" s="435"/>
      <c r="I34" s="425"/>
      <c r="J34" s="444"/>
      <c r="K34" s="418"/>
    </row>
    <row r="35" spans="1:11" ht="36" customHeight="1" x14ac:dyDescent="0.2">
      <c r="A35" s="415"/>
      <c r="B35" s="426"/>
      <c r="C35" s="443"/>
      <c r="D35" s="416"/>
      <c r="E35" s="418"/>
      <c r="F35" s="416"/>
      <c r="G35" s="435"/>
      <c r="H35" s="435"/>
      <c r="I35" s="425"/>
      <c r="J35" s="444"/>
      <c r="K35" s="418"/>
    </row>
    <row r="36" spans="1:11" ht="36" customHeight="1" x14ac:dyDescent="0.2">
      <c r="A36" s="415"/>
      <c r="B36" s="426"/>
      <c r="C36" s="443"/>
      <c r="D36" s="416"/>
      <c r="E36" s="418"/>
      <c r="F36" s="416"/>
      <c r="G36" s="435"/>
      <c r="H36" s="435"/>
      <c r="I36" s="425"/>
      <c r="J36" s="444"/>
      <c r="K36" s="418"/>
    </row>
    <row r="37" spans="1:11" ht="36" customHeight="1" x14ac:dyDescent="0.2">
      <c r="A37" s="415"/>
      <c r="B37" s="426"/>
      <c r="C37" s="443"/>
      <c r="D37" s="416"/>
      <c r="E37" s="418"/>
      <c r="F37" s="416"/>
      <c r="G37" s="435"/>
      <c r="H37" s="435"/>
      <c r="I37" s="425"/>
      <c r="J37" s="444"/>
      <c r="K37" s="418"/>
    </row>
    <row r="38" spans="1:11" ht="36" customHeight="1" x14ac:dyDescent="0.2">
      <c r="A38" s="415"/>
      <c r="B38" s="426"/>
      <c r="C38" s="443"/>
      <c r="D38" s="416"/>
      <c r="E38" s="418"/>
      <c r="F38" s="416"/>
      <c r="G38" s="435"/>
      <c r="H38" s="435"/>
      <c r="I38" s="425"/>
      <c r="J38" s="444"/>
      <c r="K38" s="418"/>
    </row>
    <row r="39" spans="1:11" ht="36" customHeight="1" x14ac:dyDescent="0.2">
      <c r="A39" s="415"/>
      <c r="B39" s="426"/>
      <c r="C39" s="443"/>
      <c r="D39" s="416"/>
      <c r="E39" s="418"/>
      <c r="F39" s="416"/>
      <c r="G39" s="435"/>
      <c r="H39" s="435"/>
      <c r="I39" s="425"/>
      <c r="J39" s="444"/>
      <c r="K39" s="418"/>
    </row>
    <row r="40" spans="1:11" ht="36" customHeight="1" x14ac:dyDescent="0.2">
      <c r="A40" s="415"/>
      <c r="B40" s="426"/>
      <c r="C40" s="443"/>
      <c r="D40" s="416"/>
      <c r="E40" s="418"/>
      <c r="F40" s="416"/>
      <c r="G40" s="435"/>
      <c r="H40" s="435"/>
      <c r="I40" s="425"/>
      <c r="J40" s="444"/>
      <c r="K40" s="418"/>
    </row>
    <row r="41" spans="1:11" ht="36" customHeight="1" x14ac:dyDescent="0.2">
      <c r="A41" s="415"/>
      <c r="B41" s="426"/>
      <c r="C41" s="443"/>
      <c r="D41" s="416"/>
      <c r="E41" s="418"/>
      <c r="F41" s="416"/>
      <c r="G41" s="435"/>
      <c r="H41" s="435"/>
      <c r="I41" s="425"/>
      <c r="J41" s="444"/>
      <c r="K41" s="418"/>
    </row>
    <row r="42" spans="1:11" ht="36" customHeight="1" x14ac:dyDescent="0.2">
      <c r="A42" s="415"/>
      <c r="B42" s="426"/>
      <c r="C42" s="443"/>
      <c r="D42" s="416"/>
      <c r="E42" s="418"/>
      <c r="F42" s="416"/>
      <c r="G42" s="435"/>
      <c r="H42" s="435"/>
      <c r="I42" s="425"/>
      <c r="J42" s="444"/>
      <c r="K42" s="418"/>
    </row>
    <row r="43" spans="1:11" ht="36" customHeight="1" x14ac:dyDescent="0.2">
      <c r="A43" s="415"/>
      <c r="B43" s="426"/>
      <c r="C43" s="443"/>
      <c r="D43" s="416"/>
      <c r="E43" s="418"/>
      <c r="F43" s="416"/>
      <c r="G43" s="435"/>
      <c r="H43" s="435"/>
      <c r="I43" s="425"/>
      <c r="J43" s="444"/>
      <c r="K43" s="418"/>
    </row>
    <row r="44" spans="1:11" ht="36" customHeight="1" x14ac:dyDescent="0.2">
      <c r="A44" s="415"/>
      <c r="B44" s="426"/>
      <c r="C44" s="443"/>
      <c r="D44" s="416"/>
      <c r="E44" s="418"/>
      <c r="F44" s="416"/>
      <c r="G44" s="435"/>
      <c r="H44" s="435"/>
      <c r="I44" s="425"/>
      <c r="J44" s="444"/>
      <c r="K44" s="418"/>
    </row>
    <row r="45" spans="1:11" ht="42.95" customHeight="1" x14ac:dyDescent="0.2">
      <c r="A45" s="445" t="s">
        <v>110</v>
      </c>
      <c r="B45" s="446" t="s">
        <v>177</v>
      </c>
      <c r="C45" s="446"/>
      <c r="D45" s="446"/>
      <c r="E45" s="446"/>
      <c r="F45" s="446"/>
      <c r="G45" s="446"/>
      <c r="H45" s="446"/>
      <c r="I45" s="446"/>
      <c r="J45" s="446"/>
      <c r="K45" s="446"/>
    </row>
    <row r="46" spans="1:11" x14ac:dyDescent="0.2">
      <c r="A46" s="436"/>
      <c r="B46" s="436"/>
      <c r="C46" s="436"/>
      <c r="D46" s="436"/>
      <c r="E46" s="436"/>
      <c r="F46" s="436"/>
      <c r="G46" s="436"/>
      <c r="H46" s="436"/>
      <c r="I46" s="436"/>
      <c r="J46" s="436"/>
      <c r="K46" s="436"/>
    </row>
    <row r="47" spans="1:11" x14ac:dyDescent="0.2">
      <c r="A47" s="436"/>
      <c r="B47" s="436"/>
      <c r="C47" s="436"/>
      <c r="D47" s="436"/>
      <c r="E47" s="436"/>
      <c r="F47" s="436"/>
      <c r="G47" s="436"/>
      <c r="H47" s="436"/>
      <c r="I47" s="436"/>
      <c r="J47" s="436"/>
      <c r="K47" s="436"/>
    </row>
    <row r="48" spans="1:11" x14ac:dyDescent="0.2">
      <c r="A48" s="436"/>
      <c r="B48" s="436"/>
      <c r="C48" s="436"/>
      <c r="D48" s="436"/>
      <c r="E48" s="436"/>
      <c r="F48" s="436"/>
      <c r="G48" s="436"/>
      <c r="H48" s="436"/>
      <c r="I48" s="436"/>
      <c r="J48" s="436"/>
      <c r="K48" s="436"/>
    </row>
    <row r="49" spans="1:11" hidden="1" x14ac:dyDescent="0.2">
      <c r="A49" s="436" t="s">
        <v>111</v>
      </c>
      <c r="B49" s="436" t="s">
        <v>87</v>
      </c>
      <c r="C49" s="436" t="s">
        <v>77</v>
      </c>
      <c r="D49" s="436" t="s">
        <v>112</v>
      </c>
      <c r="E49" s="436"/>
      <c r="F49" s="436" t="s">
        <v>112</v>
      </c>
      <c r="G49" s="436"/>
      <c r="H49" s="436" t="s">
        <v>112</v>
      </c>
      <c r="I49" s="436"/>
      <c r="J49" s="436"/>
      <c r="K49" s="436"/>
    </row>
    <row r="50" spans="1:11" hidden="1" x14ac:dyDescent="0.2">
      <c r="A50" s="436" t="s">
        <v>89</v>
      </c>
      <c r="B50" s="436" t="s">
        <v>73</v>
      </c>
      <c r="C50" s="436" t="s">
        <v>91</v>
      </c>
      <c r="D50" s="436" t="s">
        <v>113</v>
      </c>
      <c r="E50" s="436"/>
      <c r="F50" s="436" t="s">
        <v>113</v>
      </c>
      <c r="G50" s="436"/>
      <c r="H50" s="436" t="s">
        <v>113</v>
      </c>
      <c r="I50" s="436"/>
      <c r="J50" s="436"/>
      <c r="K50" s="436"/>
    </row>
    <row r="51" spans="1:11" hidden="1" x14ac:dyDescent="0.2">
      <c r="A51" s="436" t="s">
        <v>82</v>
      </c>
      <c r="B51" s="436" t="s">
        <v>68</v>
      </c>
      <c r="C51" s="436" t="s">
        <v>84</v>
      </c>
      <c r="D51" s="436" t="s">
        <v>114</v>
      </c>
      <c r="E51" s="436"/>
      <c r="F51" s="436" t="s">
        <v>114</v>
      </c>
      <c r="G51" s="436"/>
      <c r="H51" s="436" t="s">
        <v>114</v>
      </c>
      <c r="I51" s="436"/>
      <c r="J51" s="436"/>
      <c r="K51" s="436"/>
    </row>
    <row r="52" spans="1:11" hidden="1" x14ac:dyDescent="0.2">
      <c r="A52" s="436" t="s">
        <v>96</v>
      </c>
      <c r="B52" s="436" t="s">
        <v>94</v>
      </c>
      <c r="C52" s="436" t="s">
        <v>98</v>
      </c>
      <c r="D52" s="436"/>
      <c r="E52" s="436"/>
      <c r="F52" s="436"/>
      <c r="G52" s="436"/>
      <c r="H52" s="436"/>
      <c r="I52" s="436"/>
      <c r="J52" s="436"/>
      <c r="K52" s="436"/>
    </row>
    <row r="53" spans="1:11" hidden="1" x14ac:dyDescent="0.2">
      <c r="A53" s="436" t="s">
        <v>115</v>
      </c>
      <c r="B53" s="436" t="s">
        <v>116</v>
      </c>
      <c r="C53" s="436" t="s">
        <v>117</v>
      </c>
      <c r="D53" s="436"/>
      <c r="E53" s="436"/>
      <c r="F53" s="436"/>
      <c r="G53" s="436"/>
      <c r="H53" s="436"/>
      <c r="I53" s="436"/>
      <c r="J53" s="436"/>
      <c r="K53" s="436"/>
    </row>
    <row r="54" spans="1:11" hidden="1" x14ac:dyDescent="0.2">
      <c r="A54" s="436" t="s">
        <v>75</v>
      </c>
      <c r="B54" s="436" t="s">
        <v>100</v>
      </c>
      <c r="C54" s="436" t="s">
        <v>104</v>
      </c>
      <c r="D54" s="436"/>
      <c r="E54" s="436"/>
      <c r="F54" s="436"/>
      <c r="G54" s="436"/>
      <c r="H54" s="436"/>
      <c r="I54" s="436"/>
      <c r="J54" s="436"/>
      <c r="K54" s="436"/>
    </row>
    <row r="55" spans="1:11" hidden="1" x14ac:dyDescent="0.2">
      <c r="A55" s="436" t="s">
        <v>102</v>
      </c>
      <c r="B55" s="436" t="s">
        <v>106</v>
      </c>
      <c r="C55" s="436" t="s">
        <v>108</v>
      </c>
      <c r="D55" s="436"/>
      <c r="E55" s="436"/>
      <c r="F55" s="436"/>
      <c r="G55" s="436"/>
      <c r="H55" s="436"/>
      <c r="I55" s="436"/>
      <c r="J55" s="436"/>
      <c r="K55" s="436"/>
    </row>
    <row r="56" spans="1:11" hidden="1" x14ac:dyDescent="0.2">
      <c r="A56" s="436"/>
      <c r="B56" s="436"/>
      <c r="C56" s="436" t="s">
        <v>118</v>
      </c>
      <c r="D56" s="436"/>
      <c r="E56" s="436"/>
      <c r="F56" s="436"/>
      <c r="G56" s="436"/>
      <c r="H56" s="436"/>
      <c r="I56" s="436"/>
      <c r="J56" s="436"/>
      <c r="K56" s="436"/>
    </row>
    <row r="57" spans="1:11" s="183" customFormat="1" hidden="1" x14ac:dyDescent="0.2">
      <c r="A57" s="447"/>
      <c r="B57" s="447"/>
      <c r="C57" s="436" t="s">
        <v>119</v>
      </c>
      <c r="D57" s="447"/>
      <c r="E57" s="447"/>
      <c r="F57" s="447"/>
      <c r="G57" s="447"/>
      <c r="H57" s="447"/>
      <c r="I57" s="447"/>
      <c r="J57" s="447"/>
      <c r="K57" s="447"/>
    </row>
    <row r="58" spans="1:11" s="183" customFormat="1" hidden="1" x14ac:dyDescent="0.2">
      <c r="A58" s="447"/>
      <c r="B58" s="447"/>
      <c r="C58" s="447"/>
      <c r="D58" s="447"/>
      <c r="E58" s="447"/>
      <c r="F58" s="447"/>
      <c r="G58" s="447"/>
      <c r="H58" s="447"/>
      <c r="I58" s="447"/>
      <c r="J58" s="447"/>
      <c r="K58" s="447"/>
    </row>
    <row r="59" spans="1:11" s="183" customFormat="1" ht="15" hidden="1" x14ac:dyDescent="0.25">
      <c r="A59" s="448"/>
      <c r="B59" s="448"/>
      <c r="C59" s="448"/>
      <c r="D59" s="447"/>
      <c r="E59" s="447"/>
      <c r="F59" s="447"/>
      <c r="G59" s="447"/>
      <c r="H59" s="447"/>
      <c r="I59" s="447"/>
      <c r="J59" s="447"/>
      <c r="K59" s="447"/>
    </row>
    <row r="60" spans="1:11" s="183" customFormat="1" ht="14.25" hidden="1" x14ac:dyDescent="0.2">
      <c r="A60" s="449"/>
      <c r="B60" s="450"/>
      <c r="C60" s="451"/>
      <c r="D60" s="447"/>
      <c r="E60" s="447"/>
      <c r="F60" s="447"/>
      <c r="G60" s="447"/>
      <c r="H60" s="447"/>
      <c r="I60" s="447"/>
      <c r="J60" s="447"/>
      <c r="K60" s="447"/>
    </row>
    <row r="61" spans="1:11" s="183" customFormat="1" ht="14.25" hidden="1" x14ac:dyDescent="0.2">
      <c r="A61" s="449"/>
      <c r="B61" s="450"/>
      <c r="C61" s="451"/>
      <c r="D61" s="447"/>
      <c r="E61" s="447"/>
      <c r="F61" s="447"/>
      <c r="G61" s="447"/>
      <c r="H61" s="447"/>
      <c r="I61" s="447"/>
      <c r="J61" s="447"/>
      <c r="K61" s="447"/>
    </row>
    <row r="62" spans="1:11" s="183" customFormat="1" ht="14.25" hidden="1" x14ac:dyDescent="0.2">
      <c r="A62" s="449"/>
      <c r="B62" s="450"/>
      <c r="C62" s="451"/>
      <c r="D62" s="447"/>
      <c r="E62" s="447"/>
      <c r="F62" s="447"/>
      <c r="G62" s="447"/>
      <c r="H62" s="447"/>
      <c r="I62" s="447"/>
      <c r="J62" s="447"/>
      <c r="K62" s="447"/>
    </row>
    <row r="63" spans="1:11" s="183" customFormat="1" ht="14.25" x14ac:dyDescent="0.2">
      <c r="A63" s="449"/>
      <c r="B63" s="450"/>
      <c r="C63" s="451"/>
      <c r="D63" s="447"/>
      <c r="E63" s="447"/>
      <c r="F63" s="447"/>
      <c r="G63" s="447"/>
      <c r="H63" s="447"/>
      <c r="I63" s="447"/>
      <c r="J63" s="447"/>
      <c r="K63" s="447"/>
    </row>
    <row r="64" spans="1:11" s="183" customFormat="1" ht="14.25" x14ac:dyDescent="0.2">
      <c r="A64" s="449"/>
      <c r="B64" s="450"/>
      <c r="C64" s="451"/>
      <c r="D64" s="447"/>
      <c r="E64" s="447"/>
      <c r="F64" s="447"/>
      <c r="G64" s="447"/>
      <c r="H64" s="447"/>
      <c r="I64" s="447"/>
      <c r="J64" s="447"/>
      <c r="K64" s="447"/>
    </row>
    <row r="65" spans="1:11" ht="14.25" x14ac:dyDescent="0.2">
      <c r="A65" s="452"/>
      <c r="B65" s="453"/>
      <c r="C65" s="454"/>
      <c r="D65" s="436"/>
      <c r="E65" s="436"/>
      <c r="F65" s="436"/>
      <c r="G65" s="436"/>
      <c r="H65" s="436"/>
      <c r="I65" s="436"/>
      <c r="J65" s="436"/>
      <c r="K65" s="436"/>
    </row>
    <row r="66" spans="1:11" ht="14.25" x14ac:dyDescent="0.2">
      <c r="A66" s="452"/>
      <c r="B66" s="453"/>
      <c r="C66" s="454"/>
      <c r="D66" s="436"/>
      <c r="E66" s="436"/>
      <c r="F66" s="436"/>
      <c r="G66" s="436"/>
      <c r="H66" s="436"/>
      <c r="I66" s="436"/>
      <c r="J66" s="436"/>
      <c r="K66" s="436"/>
    </row>
    <row r="67" spans="1:11" ht="14.25" x14ac:dyDescent="0.2">
      <c r="A67" s="452"/>
      <c r="B67" s="453"/>
      <c r="C67" s="454"/>
      <c r="D67" s="436"/>
      <c r="E67" s="436"/>
      <c r="F67" s="436"/>
      <c r="G67" s="436"/>
      <c r="H67" s="436"/>
      <c r="I67" s="436"/>
      <c r="J67" s="436"/>
      <c r="K67" s="436"/>
    </row>
    <row r="68" spans="1:11" ht="14.25" x14ac:dyDescent="0.2">
      <c r="A68" s="452"/>
      <c r="B68" s="453"/>
      <c r="C68" s="454"/>
      <c r="D68" s="436"/>
      <c r="E68" s="436"/>
      <c r="F68" s="436"/>
      <c r="G68" s="436"/>
      <c r="H68" s="436"/>
      <c r="I68" s="436"/>
      <c r="J68" s="436"/>
      <c r="K68" s="436"/>
    </row>
    <row r="69" spans="1:11" ht="14.25" x14ac:dyDescent="0.2">
      <c r="A69" s="452"/>
      <c r="B69" s="453"/>
      <c r="C69" s="454"/>
      <c r="D69" s="436"/>
      <c r="E69" s="436"/>
      <c r="F69" s="436"/>
      <c r="G69" s="436"/>
      <c r="H69" s="436"/>
      <c r="I69" s="436"/>
      <c r="J69" s="436"/>
      <c r="K69" s="436"/>
    </row>
    <row r="70" spans="1:11" ht="14.25" x14ac:dyDescent="0.2">
      <c r="A70" s="452"/>
      <c r="B70" s="453"/>
      <c r="C70" s="454"/>
      <c r="D70" s="436"/>
      <c r="E70" s="436"/>
      <c r="F70" s="436"/>
      <c r="G70" s="436"/>
      <c r="H70" s="436"/>
      <c r="I70" s="436"/>
      <c r="J70" s="436"/>
      <c r="K70" s="436"/>
    </row>
    <row r="71" spans="1:11" ht="14.25" x14ac:dyDescent="0.2">
      <c r="A71" s="452"/>
      <c r="B71" s="453"/>
      <c r="C71" s="436"/>
      <c r="D71" s="436"/>
      <c r="E71" s="436"/>
      <c r="F71" s="436"/>
      <c r="G71" s="436"/>
      <c r="H71" s="436"/>
      <c r="I71" s="436"/>
      <c r="J71" s="436"/>
      <c r="K71" s="436"/>
    </row>
    <row r="72" spans="1:11" ht="14.25" x14ac:dyDescent="0.2">
      <c r="A72" s="452"/>
      <c r="B72" s="453"/>
      <c r="C72" s="436"/>
      <c r="D72" s="436"/>
      <c r="E72" s="436"/>
      <c r="F72" s="436"/>
      <c r="G72" s="436"/>
      <c r="H72" s="436"/>
      <c r="I72" s="436"/>
      <c r="J72" s="436"/>
      <c r="K72" s="436"/>
    </row>
    <row r="73" spans="1:11" ht="14.25" x14ac:dyDescent="0.2">
      <c r="A73" s="452"/>
      <c r="B73" s="453"/>
      <c r="C73" s="436"/>
      <c r="D73" s="436"/>
      <c r="E73" s="436"/>
      <c r="F73" s="436"/>
      <c r="G73" s="436"/>
      <c r="H73" s="436"/>
      <c r="I73" s="436"/>
      <c r="J73" s="436"/>
      <c r="K73" s="436"/>
    </row>
    <row r="145" s="184" customFormat="1" ht="25.5" customHeight="1" x14ac:dyDescent="0.2"/>
    <row r="146" s="184" customFormat="1" ht="24" customHeight="1" x14ac:dyDescent="0.2"/>
    <row r="147" s="184" customFormat="1" ht="22.5" customHeight="1" x14ac:dyDescent="0.2"/>
    <row r="148" ht="31.5" customHeight="1" x14ac:dyDescent="0.2"/>
  </sheetData>
  <sheetProtection algorithmName="SHA-512" hashValue="SvDAlpqWKf0PN1vzzHdfXC3cbdW1/cJuewfIDRV+YPLlc/1Pc6F8YwYZcpAQyj0g+yfJO18ZrgRzKVbmuqmgNw==" saltValue="6YrLxiH1ltGOHHVnyfEFww==" spinCount="100000" sheet="1" formatCells="0" formatColumns="0" formatRows="0"/>
  <mergeCells count="11">
    <mergeCell ref="B45:K45"/>
    <mergeCell ref="J2:J4"/>
    <mergeCell ref="K2:K4"/>
    <mergeCell ref="C1:K1"/>
    <mergeCell ref="A2:A4"/>
    <mergeCell ref="B2:I2"/>
    <mergeCell ref="B3:C3"/>
    <mergeCell ref="D3:E3"/>
    <mergeCell ref="F3:G3"/>
    <mergeCell ref="H3:I3"/>
    <mergeCell ref="K5:K7"/>
  </mergeCells>
  <dataValidations count="7">
    <dataValidation type="list" allowBlank="1" showInputMessage="1" showErrorMessage="1" sqref="H5:H27 H34:H44" xr:uid="{2D34C4E7-9D48-4FFB-841A-82D68755C1EA}">
      <formula1>$D$49:$D$51</formula1>
    </dataValidation>
    <dataValidation type="list" allowBlank="1" showInputMessage="1" showErrorMessage="1" sqref="B5:B27 B34:B44" xr:uid="{698B2120-12C5-4352-A2BA-F3891FCBE2FC}">
      <formula1>$B$49:$B$55</formula1>
    </dataValidation>
    <dataValidation type="list" allowBlank="1" showInputMessage="1" showErrorMessage="1" sqref="D31:D33" xr:uid="{E5C15AFC-84AC-42EC-8349-6327A5CC8C9B}">
      <formula1>$A$27:$A$32</formula1>
    </dataValidation>
    <dataValidation type="list" allowBlank="1" showInputMessage="1" showErrorMessage="1" sqref="B28:B33" xr:uid="{4BBA365E-6120-4E04-82C4-47E74E913375}">
      <formula1>$B$27:$B$32</formula1>
    </dataValidation>
    <dataValidation type="list" allowBlank="1" showInputMessage="1" showErrorMessage="1" sqref="H28:H33" xr:uid="{CEEE81E0-7C6A-443F-83E7-CEBC4062B5E0}">
      <formula1>$D$27:$D$29</formula1>
    </dataValidation>
    <dataValidation type="list" allowBlank="1" showInputMessage="1" showErrorMessage="1" sqref="D5:D30 D34:D44" xr:uid="{D7CA491D-CAED-43B4-A5C1-E9B4484E33CA}">
      <formula1>$A$49:$A$55</formula1>
    </dataValidation>
    <dataValidation type="list" allowBlank="1" showInputMessage="1" showErrorMessage="1" sqref="F5:F44" xr:uid="{E0B96163-525D-4780-87EF-FE36C3326462}">
      <formula1>$C$49:$C$57</formula1>
    </dataValidation>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6A79F4B0-8222-4F70-8F59-6F3F46BC1838}">
          <x14:formula1>
            <xm:f>Hoja1!$A$26:$A$41</xm:f>
          </x14:formula1>
          <xm:sqref>A5:A44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CY64"/>
  <sheetViews>
    <sheetView tabSelected="1" topLeftCell="A5" zoomScale="70" zoomScaleNormal="70" zoomScaleSheetLayoutView="115" zoomScalePageLayoutView="55" workbookViewId="0">
      <selection activeCell="F5" sqref="F5:G10"/>
    </sheetView>
  </sheetViews>
  <sheetFormatPr baseColWidth="10" defaultColWidth="11.42578125" defaultRowHeight="16.5" customHeight="1" x14ac:dyDescent="0.3"/>
  <cols>
    <col min="1" max="1" width="4" style="165" bestFit="1" customWidth="1"/>
    <col min="2" max="2" width="18.7109375" style="166" customWidth="1"/>
    <col min="3" max="3" width="30.28515625" style="166" customWidth="1"/>
    <col min="4" max="4" width="18.7109375" style="166" customWidth="1"/>
    <col min="5" max="5" width="32.42578125" style="160" customWidth="1"/>
    <col min="6" max="6" width="18.42578125" style="165" customWidth="1"/>
    <col min="7" max="7" width="16.42578125" style="165" customWidth="1"/>
    <col min="8" max="8" width="16.140625" style="165" customWidth="1"/>
    <col min="9" max="9" width="19" style="167" customWidth="1"/>
    <col min="10" max="10" width="24.42578125" style="160" customWidth="1"/>
    <col min="11" max="11" width="16.5703125" style="160" customWidth="1"/>
    <col min="12" max="12" width="6.28515625" style="160" bestFit="1" customWidth="1"/>
    <col min="13" max="13" width="27" style="160" customWidth="1"/>
    <col min="14" max="14" width="21.28515625" style="160" customWidth="1"/>
    <col min="15" max="15" width="17.5703125" style="160" customWidth="1"/>
    <col min="16" max="16" width="6.28515625" style="160" bestFit="1" customWidth="1"/>
    <col min="17" max="17" width="20.42578125" style="160" customWidth="1"/>
    <col min="18" max="18" width="5.85546875" style="160" customWidth="1"/>
    <col min="19" max="19" width="31" style="160" customWidth="1"/>
    <col min="20" max="20" width="20.140625" style="160" customWidth="1"/>
    <col min="21" max="21" width="15.140625" style="160" hidden="1" customWidth="1"/>
    <col min="22" max="22" width="18.42578125" style="160" hidden="1" customWidth="1"/>
    <col min="23" max="23" width="21" style="160" hidden="1" customWidth="1"/>
    <col min="24" max="24" width="19.28515625" style="160" hidden="1" customWidth="1"/>
    <col min="25" max="25" width="28.42578125" style="160" hidden="1" customWidth="1"/>
    <col min="26" max="26" width="6.85546875" style="160" hidden="1" customWidth="1"/>
    <col min="27" max="27" width="5" style="160" hidden="1" customWidth="1"/>
    <col min="28" max="28" width="5.5703125" style="160" hidden="1" customWidth="1"/>
    <col min="29" max="29" width="7.140625" style="160" hidden="1" customWidth="1"/>
    <col min="30" max="30" width="6.7109375" style="160" hidden="1" customWidth="1"/>
    <col min="31" max="31" width="7.5703125" style="160" hidden="1" customWidth="1"/>
    <col min="32" max="32" width="15.28515625" style="160" hidden="1" customWidth="1"/>
    <col min="33" max="33" width="12" style="160" hidden="1" customWidth="1"/>
    <col min="34" max="34" width="10.42578125" style="160" hidden="1" customWidth="1"/>
    <col min="35" max="35" width="9.28515625" style="160" hidden="1" customWidth="1"/>
    <col min="36" max="36" width="9.140625" style="160" hidden="1" customWidth="1"/>
    <col min="37" max="37" width="8.42578125" style="160" hidden="1" customWidth="1"/>
    <col min="38" max="38" width="7.28515625" style="160" hidden="1" customWidth="1"/>
    <col min="39" max="40" width="23" style="160" customWidth="1"/>
    <col min="41" max="41" width="16.85546875" style="160" customWidth="1"/>
    <col min="42" max="42" width="19.5703125" style="160" customWidth="1"/>
    <col min="43" max="44" width="23" style="160" customWidth="1"/>
    <col min="45" max="45" width="16.85546875" style="160" customWidth="1"/>
    <col min="46" max="46" width="19.5703125" style="160" customWidth="1"/>
    <col min="47" max="48" width="23" style="160" customWidth="1"/>
    <col min="49" max="49" width="16.85546875" style="160" customWidth="1"/>
    <col min="50" max="50" width="19.5703125" style="160" customWidth="1"/>
    <col min="51" max="52" width="23" style="160" customWidth="1"/>
    <col min="53" max="53" width="16.85546875" style="160" customWidth="1"/>
    <col min="54" max="54" width="19.5703125" style="160" customWidth="1"/>
    <col min="55" max="55" width="23" style="160" customWidth="1"/>
    <col min="56" max="56" width="18.85546875" style="160" customWidth="1"/>
    <col min="57" max="57" width="22.140625" style="160" customWidth="1"/>
    <col min="58" max="58" width="20.5703125" style="160" customWidth="1"/>
    <col min="59" max="59" width="18.5703125" style="160" customWidth="1"/>
    <col min="60" max="60" width="20.5703125" style="160" customWidth="1"/>
    <col min="61" max="61" width="18.5703125" style="160" customWidth="1"/>
    <col min="62" max="62" width="20.5703125" style="160" customWidth="1"/>
    <col min="63" max="63" width="18.5703125" style="160" customWidth="1"/>
    <col min="64" max="64" width="20.5703125" style="160" customWidth="1"/>
    <col min="65" max="65" width="18.5703125" style="160" customWidth="1"/>
    <col min="66" max="66" width="21" style="160" customWidth="1"/>
    <col min="67" max="67" width="29.5703125" style="178" customWidth="1"/>
    <col min="68" max="69" width="23" style="160" customWidth="1"/>
    <col min="70" max="70" width="18.5703125" style="160" customWidth="1"/>
    <col min="71" max="71" width="20.5703125" style="160" customWidth="1"/>
    <col min="72" max="72" width="23" style="160" customWidth="1"/>
    <col min="73" max="73" width="18.5703125" style="160" customWidth="1"/>
    <col min="74" max="74" width="20.5703125" style="160" customWidth="1"/>
    <col min="75" max="75" width="23" style="160" customWidth="1"/>
    <col min="76" max="76" width="18.85546875" style="160" customWidth="1"/>
    <col min="77" max="77" width="18.5703125" style="160" customWidth="1"/>
    <col min="78" max="16384" width="11.42578125" style="160"/>
  </cols>
  <sheetData>
    <row r="1" spans="1:103" ht="16.5" customHeight="1" x14ac:dyDescent="0.3">
      <c r="A1" s="155"/>
      <c r="B1" s="156"/>
      <c r="C1" s="156"/>
      <c r="E1" s="157"/>
      <c r="F1" s="158"/>
      <c r="G1" s="155"/>
      <c r="H1" s="155"/>
      <c r="I1" s="159"/>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157"/>
      <c r="BB1" s="157"/>
      <c r="BC1" s="157"/>
      <c r="BD1" s="157"/>
      <c r="BE1" s="157"/>
      <c r="BF1" s="157"/>
      <c r="BG1" s="157"/>
      <c r="BH1" s="157"/>
      <c r="BI1" s="157"/>
      <c r="BJ1" s="157"/>
      <c r="BK1" s="157"/>
      <c r="BL1" s="157"/>
      <c r="BM1" s="157"/>
      <c r="BN1" s="157"/>
      <c r="BO1" s="177"/>
      <c r="BP1" s="157"/>
      <c r="BQ1" s="157"/>
      <c r="BR1" s="157"/>
      <c r="BS1" s="157"/>
      <c r="BT1" s="157"/>
      <c r="BU1" s="157"/>
      <c r="BV1" s="157"/>
      <c r="BW1" s="157"/>
      <c r="BX1" s="157"/>
      <c r="BY1" s="157"/>
      <c r="BZ1" s="157"/>
      <c r="CA1" s="157"/>
      <c r="CB1" s="157"/>
      <c r="CC1" s="157"/>
      <c r="CD1" s="157"/>
      <c r="CE1" s="157"/>
      <c r="CF1" s="157"/>
      <c r="CG1" s="157"/>
      <c r="CH1" s="157"/>
      <c r="CI1" s="157"/>
      <c r="CJ1" s="157"/>
      <c r="CK1" s="157"/>
      <c r="CL1" s="157"/>
      <c r="CM1" s="157"/>
      <c r="CN1" s="157"/>
      <c r="CO1" s="157"/>
      <c r="CP1" s="157"/>
      <c r="CQ1" s="157"/>
      <c r="CR1" s="157"/>
      <c r="CS1" s="157"/>
      <c r="CT1" s="157"/>
      <c r="CU1" s="157"/>
      <c r="CV1" s="157"/>
      <c r="CW1" s="157"/>
      <c r="CX1" s="157"/>
      <c r="CY1" s="157"/>
    </row>
    <row r="2" spans="1:103" ht="16.5" customHeight="1" x14ac:dyDescent="0.3">
      <c r="A2" s="455" t="s">
        <v>120</v>
      </c>
      <c r="B2" s="456"/>
      <c r="C2" s="456"/>
      <c r="D2" s="456"/>
      <c r="E2" s="456"/>
      <c r="F2" s="456"/>
      <c r="G2" s="456"/>
      <c r="H2" s="456"/>
      <c r="I2" s="457"/>
      <c r="J2" s="455" t="s">
        <v>121</v>
      </c>
      <c r="K2" s="456"/>
      <c r="L2" s="456"/>
      <c r="M2" s="456"/>
      <c r="N2" s="456"/>
      <c r="O2" s="456"/>
      <c r="P2" s="456"/>
      <c r="Q2" s="457"/>
      <c r="R2" s="458" t="s">
        <v>122</v>
      </c>
      <c r="S2" s="458"/>
      <c r="T2" s="458"/>
      <c r="U2" s="458"/>
      <c r="V2" s="458"/>
      <c r="W2" s="458"/>
      <c r="X2" s="458"/>
      <c r="Y2" s="458"/>
      <c r="Z2" s="458"/>
      <c r="AA2" s="458"/>
      <c r="AB2" s="458"/>
      <c r="AC2" s="458"/>
      <c r="AD2" s="458"/>
      <c r="AE2" s="458"/>
      <c r="AF2" s="458" t="s">
        <v>123</v>
      </c>
      <c r="AG2" s="458"/>
      <c r="AH2" s="458"/>
      <c r="AI2" s="458"/>
      <c r="AJ2" s="458"/>
      <c r="AK2" s="458"/>
      <c r="AL2" s="458"/>
      <c r="AM2" s="458" t="s">
        <v>124</v>
      </c>
      <c r="AN2" s="458"/>
      <c r="AO2" s="458"/>
      <c r="AP2" s="458"/>
      <c r="AQ2" s="458" t="s">
        <v>125</v>
      </c>
      <c r="AR2" s="458"/>
      <c r="AS2" s="458"/>
      <c r="AT2" s="458"/>
      <c r="AU2" s="458" t="s">
        <v>126</v>
      </c>
      <c r="AV2" s="458"/>
      <c r="AW2" s="458"/>
      <c r="AX2" s="458"/>
      <c r="AY2" s="458" t="s">
        <v>127</v>
      </c>
      <c r="AZ2" s="458"/>
      <c r="BA2" s="458"/>
      <c r="BB2" s="458"/>
      <c r="BC2" s="459" t="s">
        <v>128</v>
      </c>
      <c r="BD2" s="459"/>
      <c r="BE2" s="459"/>
      <c r="BF2" s="459"/>
      <c r="BG2" s="459"/>
      <c r="BH2" s="459"/>
      <c r="BI2" s="459"/>
      <c r="BJ2" s="459"/>
      <c r="BK2" s="459"/>
      <c r="BL2" s="459"/>
      <c r="BM2" s="459"/>
      <c r="BN2" s="459"/>
      <c r="BO2" s="460" t="s">
        <v>129</v>
      </c>
      <c r="BP2" s="460"/>
      <c r="BQ2" s="460"/>
      <c r="BR2" s="460"/>
      <c r="BS2" s="461" t="s">
        <v>130</v>
      </c>
      <c r="BT2" s="461"/>
      <c r="BU2" s="461"/>
      <c r="BV2" s="462" t="s">
        <v>131</v>
      </c>
      <c r="BW2" s="463"/>
      <c r="BX2" s="463"/>
      <c r="BY2" s="464"/>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row>
    <row r="3" spans="1:103" ht="16.5" customHeight="1" x14ac:dyDescent="0.3">
      <c r="A3" s="465" t="s">
        <v>132</v>
      </c>
      <c r="B3" s="466" t="s">
        <v>7</v>
      </c>
      <c r="C3" s="466" t="s">
        <v>9</v>
      </c>
      <c r="D3" s="467" t="s">
        <v>133</v>
      </c>
      <c r="E3" s="467" t="s">
        <v>21</v>
      </c>
      <c r="F3" s="468" t="s">
        <v>15</v>
      </c>
      <c r="G3" s="466" t="s">
        <v>17</v>
      </c>
      <c r="H3" s="466" t="s">
        <v>134</v>
      </c>
      <c r="I3" s="466" t="s">
        <v>23</v>
      </c>
      <c r="J3" s="466" t="s">
        <v>135</v>
      </c>
      <c r="K3" s="466" t="s">
        <v>136</v>
      </c>
      <c r="L3" s="467" t="s">
        <v>137</v>
      </c>
      <c r="M3" s="466" t="s">
        <v>138</v>
      </c>
      <c r="N3" s="469" t="s">
        <v>139</v>
      </c>
      <c r="O3" s="466" t="s">
        <v>140</v>
      </c>
      <c r="P3" s="468" t="s">
        <v>137</v>
      </c>
      <c r="Q3" s="466" t="s">
        <v>29</v>
      </c>
      <c r="R3" s="470" t="s">
        <v>141</v>
      </c>
      <c r="S3" s="471" t="s">
        <v>31</v>
      </c>
      <c r="T3" s="471" t="s">
        <v>142</v>
      </c>
      <c r="U3" s="471" t="s">
        <v>33</v>
      </c>
      <c r="V3" s="472" t="s">
        <v>143</v>
      </c>
      <c r="W3" s="473"/>
      <c r="X3" s="473"/>
      <c r="Y3" s="474"/>
      <c r="Z3" s="471" t="s">
        <v>144</v>
      </c>
      <c r="AA3" s="471"/>
      <c r="AB3" s="471"/>
      <c r="AC3" s="471"/>
      <c r="AD3" s="471"/>
      <c r="AE3" s="471"/>
      <c r="AF3" s="470" t="s">
        <v>145</v>
      </c>
      <c r="AG3" s="470" t="s">
        <v>146</v>
      </c>
      <c r="AH3" s="470" t="s">
        <v>137</v>
      </c>
      <c r="AI3" s="470" t="s">
        <v>147</v>
      </c>
      <c r="AJ3" s="470" t="s">
        <v>137</v>
      </c>
      <c r="AK3" s="470" t="s">
        <v>148</v>
      </c>
      <c r="AL3" s="470" t="s">
        <v>49</v>
      </c>
      <c r="AM3" s="471" t="s">
        <v>149</v>
      </c>
      <c r="AN3" s="471" t="s">
        <v>150</v>
      </c>
      <c r="AO3" s="471" t="s">
        <v>151</v>
      </c>
      <c r="AP3" s="471" t="s">
        <v>152</v>
      </c>
      <c r="AQ3" s="471" t="s">
        <v>149</v>
      </c>
      <c r="AR3" s="471" t="s">
        <v>150</v>
      </c>
      <c r="AS3" s="471" t="s">
        <v>151</v>
      </c>
      <c r="AT3" s="471" t="s">
        <v>152</v>
      </c>
      <c r="AU3" s="471" t="s">
        <v>149</v>
      </c>
      <c r="AV3" s="471" t="s">
        <v>150</v>
      </c>
      <c r="AW3" s="471" t="s">
        <v>151</v>
      </c>
      <c r="AX3" s="471" t="s">
        <v>152</v>
      </c>
      <c r="AY3" s="471" t="s">
        <v>149</v>
      </c>
      <c r="AZ3" s="471" t="s">
        <v>150</v>
      </c>
      <c r="BA3" s="471" t="s">
        <v>151</v>
      </c>
      <c r="BB3" s="471" t="s">
        <v>152</v>
      </c>
      <c r="BC3" s="475" t="s">
        <v>153</v>
      </c>
      <c r="BD3" s="475" t="s">
        <v>142</v>
      </c>
      <c r="BE3" s="475" t="s">
        <v>154</v>
      </c>
      <c r="BF3" s="475" t="s">
        <v>155</v>
      </c>
      <c r="BG3" s="475" t="s">
        <v>156</v>
      </c>
      <c r="BH3" s="475" t="s">
        <v>155</v>
      </c>
      <c r="BI3" s="476" t="s">
        <v>157</v>
      </c>
      <c r="BJ3" s="475" t="s">
        <v>155</v>
      </c>
      <c r="BK3" s="475" t="s">
        <v>158</v>
      </c>
      <c r="BL3" s="475" t="s">
        <v>155</v>
      </c>
      <c r="BM3" s="476" t="s">
        <v>159</v>
      </c>
      <c r="BN3" s="475" t="s">
        <v>53</v>
      </c>
      <c r="BO3" s="477" t="s">
        <v>160</v>
      </c>
      <c r="BP3" s="477" t="s">
        <v>161</v>
      </c>
      <c r="BQ3" s="477" t="s">
        <v>162</v>
      </c>
      <c r="BR3" s="477" t="s">
        <v>150</v>
      </c>
      <c r="BS3" s="478" t="s">
        <v>155</v>
      </c>
      <c r="BT3" s="478" t="s">
        <v>163</v>
      </c>
      <c r="BU3" s="478" t="s">
        <v>164</v>
      </c>
      <c r="BV3" s="479" t="s">
        <v>165</v>
      </c>
      <c r="BW3" s="479" t="s">
        <v>166</v>
      </c>
      <c r="BX3" s="479" t="s">
        <v>167</v>
      </c>
      <c r="BY3" s="479" t="s">
        <v>168</v>
      </c>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row>
    <row r="4" spans="1:103" s="162" customFormat="1" ht="67.5" customHeight="1" x14ac:dyDescent="0.25">
      <c r="A4" s="465"/>
      <c r="B4" s="466"/>
      <c r="C4" s="466"/>
      <c r="D4" s="467"/>
      <c r="E4" s="467"/>
      <c r="F4" s="468"/>
      <c r="G4" s="466"/>
      <c r="H4" s="466"/>
      <c r="I4" s="466"/>
      <c r="J4" s="466"/>
      <c r="K4" s="466"/>
      <c r="L4" s="467"/>
      <c r="M4" s="466"/>
      <c r="N4" s="480"/>
      <c r="O4" s="468"/>
      <c r="P4" s="468"/>
      <c r="Q4" s="466"/>
      <c r="R4" s="470"/>
      <c r="S4" s="471"/>
      <c r="T4" s="471"/>
      <c r="U4" s="471"/>
      <c r="V4" s="481" t="s">
        <v>169</v>
      </c>
      <c r="W4" s="481" t="s">
        <v>170</v>
      </c>
      <c r="X4" s="481" t="s">
        <v>171</v>
      </c>
      <c r="Y4" s="481" t="s">
        <v>172</v>
      </c>
      <c r="Z4" s="482" t="s">
        <v>70</v>
      </c>
      <c r="AA4" s="482" t="s">
        <v>173</v>
      </c>
      <c r="AB4" s="482" t="s">
        <v>174</v>
      </c>
      <c r="AC4" s="482" t="s">
        <v>175</v>
      </c>
      <c r="AD4" s="482" t="s">
        <v>176</v>
      </c>
      <c r="AE4" s="482" t="s">
        <v>151</v>
      </c>
      <c r="AF4" s="470"/>
      <c r="AG4" s="470"/>
      <c r="AH4" s="470"/>
      <c r="AI4" s="470"/>
      <c r="AJ4" s="470"/>
      <c r="AK4" s="470"/>
      <c r="AL4" s="470"/>
      <c r="AM4" s="471"/>
      <c r="AN4" s="471"/>
      <c r="AO4" s="471"/>
      <c r="AP4" s="471"/>
      <c r="AQ4" s="471"/>
      <c r="AR4" s="471"/>
      <c r="AS4" s="471"/>
      <c r="AT4" s="471"/>
      <c r="AU4" s="471"/>
      <c r="AV4" s="471"/>
      <c r="AW4" s="471"/>
      <c r="AX4" s="471"/>
      <c r="AY4" s="471"/>
      <c r="AZ4" s="471"/>
      <c r="BA4" s="471"/>
      <c r="BB4" s="471"/>
      <c r="BC4" s="475"/>
      <c r="BD4" s="475"/>
      <c r="BE4" s="475"/>
      <c r="BF4" s="475"/>
      <c r="BG4" s="475"/>
      <c r="BH4" s="475"/>
      <c r="BI4" s="483"/>
      <c r="BJ4" s="475"/>
      <c r="BK4" s="475"/>
      <c r="BL4" s="475"/>
      <c r="BM4" s="483"/>
      <c r="BN4" s="475"/>
      <c r="BO4" s="477"/>
      <c r="BP4" s="477"/>
      <c r="BQ4" s="477"/>
      <c r="BR4" s="477"/>
      <c r="BS4" s="478"/>
      <c r="BT4" s="478"/>
      <c r="BU4" s="478"/>
      <c r="BV4" s="479"/>
      <c r="BW4" s="479"/>
      <c r="BX4" s="479"/>
      <c r="BY4" s="479"/>
      <c r="BZ4" s="161"/>
      <c r="CA4" s="161"/>
      <c r="CB4" s="161"/>
      <c r="CC4" s="161"/>
      <c r="CD4" s="161"/>
      <c r="CE4" s="161"/>
      <c r="CF4" s="161"/>
      <c r="CG4" s="161"/>
      <c r="CH4" s="161"/>
      <c r="CI4" s="161"/>
      <c r="CJ4" s="161"/>
      <c r="CK4" s="161"/>
      <c r="CL4" s="161"/>
      <c r="CM4" s="161"/>
      <c r="CN4" s="161"/>
      <c r="CO4" s="161"/>
      <c r="CP4" s="161"/>
      <c r="CQ4" s="161"/>
      <c r="CR4" s="161"/>
      <c r="CS4" s="161"/>
      <c r="CT4" s="161"/>
      <c r="CU4" s="161"/>
      <c r="CV4" s="161"/>
      <c r="CW4" s="161"/>
      <c r="CX4" s="161"/>
      <c r="CY4" s="161"/>
    </row>
    <row r="5" spans="1:103" s="164" customFormat="1" ht="109.5" customHeight="1" x14ac:dyDescent="0.25">
      <c r="A5" s="484">
        <v>1</v>
      </c>
      <c r="B5" s="485" t="s">
        <v>72</v>
      </c>
      <c r="C5" s="486" t="s">
        <v>177</v>
      </c>
      <c r="D5" s="486" t="s">
        <v>178</v>
      </c>
      <c r="E5" s="487" t="s">
        <v>79</v>
      </c>
      <c r="F5" s="486" t="s">
        <v>179</v>
      </c>
      <c r="G5" s="486" t="s">
        <v>180</v>
      </c>
      <c r="H5" s="488" t="s">
        <v>181</v>
      </c>
      <c r="I5" s="486" t="s">
        <v>182</v>
      </c>
      <c r="J5" s="489">
        <v>365</v>
      </c>
      <c r="K5" s="490" t="str">
        <f>IF(J5&lt;=0,"",IF(J5&lt;=2,"Muy Baja",IF(J5&lt;=24,"Baja",IF(J5&lt;=500,"Media",IF(J5&lt;=5000,"Alta","Muy Alta")))))</f>
        <v>Media</v>
      </c>
      <c r="L5" s="491">
        <f>IF(K5="","",IF(K5="Muy Baja",0.2,IF(K5="Baja",0.4,IF(K5="Media",0.6,IF(K5="Alta",0.8,IF(K5="Muy Alta",1,))))))</f>
        <v>0.6</v>
      </c>
      <c r="M5" s="491" t="s">
        <v>183</v>
      </c>
      <c r="N5" s="492" t="str">
        <f>IF(NOT(ISERROR(MATCH(M5,'Tabla Impacto'!$B$221:$B$223,0))),'Tabla Impacto'!$F$223&amp;"Por favor no seleccionar los criterios de impacto(Afectación Económica o presupuestal y Pérdida Reputacional)",M5)</f>
        <v xml:space="preserve">     Entre 10 y 50 SMLMV </v>
      </c>
      <c r="O5" s="490" t="str">
        <f>IF(OR(N5='Tabla Impacto'!$C$11,N5='Tabla Impacto'!$D$11),"Leve",IF(OR(N5='Tabla Impacto'!$C$12,N5='Tabla Impacto'!$D$12),"Menor",IF(OR(N5='Tabla Impacto'!$C$13,N5='Tabla Impacto'!$D$13),"Moderado",IF(OR(N5='Tabla Impacto'!$C$14,N5='Tabla Impacto'!$D$14),"Mayor",IF(OR(N5='Tabla Impacto'!$C$15,N5='Tabla Impacto'!$D$15),"Catastrófico","")))))</f>
        <v>Menor</v>
      </c>
      <c r="P5" s="491">
        <f>IF(O5="","",IF(O5="Leve",0.2,IF(O5="Menor",0.4,IF(O5="Moderado",0.6,IF(O5="Mayor",0.8,IF(O5="Catastrófico",1,))))))</f>
        <v>0.4</v>
      </c>
      <c r="Q5" s="493" t="str">
        <f>IF(OR(AND(K5="Muy Baja",O5="Leve"),AND(K5="Muy Baja",O5="Menor"),AND(K5="Baja",O5="Leve")),"Bajo",IF(OR(AND(K5="Muy baja",O5="Moderado"),AND(K5="Baja",O5="Menor"),AND(K5="Baja",O5="Moderado"),AND(K5="Media",O5="Leve"),AND(K5="Media",O5="Menor"),AND(K5="Media",O5="Moderado"),AND(K5="Alta",O5="Leve"),AND(K5="Alta",O5="Menor")),"Moderado",IF(OR(AND(K5="Muy Baja",O5="Mayor"),AND(K5="Baja",O5="Mayor"),AND(K5="Media",O5="Mayor"),AND(K5="Alta",O5="Moderado"),AND(K5="Alta",O5="Mayor"),AND(K5="Muy Alta",O5="Leve"),AND(K5="Muy Alta",O5="Menor"),AND(K5="Muy Alta",O5="Moderado"),AND(K5="Muy Alta",O5="Mayor")),"Alto",IF(OR(AND(K5="Muy Baja",O5="Catastrófico"),AND(K5="Baja",O5="Catastrófico"),AND(K5="Media",O5="Catastrófico"),AND(K5="Alta",O5="Catastrófico"),AND(K5="Muy Alta",O5="Catastrófico")),"Extremo",""))))</f>
        <v>Moderado</v>
      </c>
      <c r="R5" s="494">
        <v>1</v>
      </c>
      <c r="S5" s="495" t="s">
        <v>184</v>
      </c>
      <c r="T5" s="496" t="s">
        <v>185</v>
      </c>
      <c r="U5" s="494" t="str">
        <f t="shared" ref="U5:U37" si="0">IF(OR(Z5="Preventivo",Z5="Detectivo"),"Probabilidad",IF(Z5="Correctivo","Impacto",""))</f>
        <v>Probabilidad</v>
      </c>
      <c r="V5" s="494" t="s">
        <v>186</v>
      </c>
      <c r="W5" s="494" t="s">
        <v>186</v>
      </c>
      <c r="X5" s="494" t="s">
        <v>186</v>
      </c>
      <c r="Y5" s="494" t="s">
        <v>186</v>
      </c>
      <c r="Z5" s="497" t="s">
        <v>187</v>
      </c>
      <c r="AA5" s="497" t="s">
        <v>188</v>
      </c>
      <c r="AB5" s="498" t="str">
        <f t="shared" ref="AB5:AB36" si="1">IF(AND(Z5="Preventivo",AA5="Automático"),"50%",IF(AND(Z5="Preventivo",AA5="Manual"),"40%",IF(AND(Z5="Detectivo",AA5="Automático"),"40%",IF(AND(Z5="Detectivo",AA5="Manual"),"30%",IF(AND(Z5="Correctivo",AA5="Automático"),"35%",IF(AND(Z5="Correctivo",AA5="Manual"),"25%",""))))))</f>
        <v>40%</v>
      </c>
      <c r="AC5" s="497" t="s">
        <v>189</v>
      </c>
      <c r="AD5" s="497" t="s">
        <v>190</v>
      </c>
      <c r="AE5" s="497" t="s">
        <v>191</v>
      </c>
      <c r="AF5" s="175">
        <f>IFERROR(IF(U5="Probabilidad",(L5-(+L5*AB5)),IF(U5="Impacto",L5,"")),"")</f>
        <v>0.36</v>
      </c>
      <c r="AG5" s="499" t="str">
        <f>IFERROR(IF(AF5="","",IF(AF5&lt;=0.2,"Muy Baja",IF(AF5&lt;=0.4,"Baja",IF(AF5&lt;=0.6,"Media",IF(AF5&lt;=0.8,"Alta","Muy Alta"))))),"")</f>
        <v>Baja</v>
      </c>
      <c r="AH5" s="498">
        <f t="shared" ref="AH5:AH36" si="2">+AF5</f>
        <v>0.36</v>
      </c>
      <c r="AI5" s="499" t="str">
        <f>IFERROR(IF(AJ5="","",IF(AJ5&lt;=0.2,"Leve",IF(AJ5&lt;=0.4,"Menor",IF(AJ5&lt;=0.6,"Moderado",IF(AJ5&lt;=0.8,"Mayor","Catastrófico"))))),"")</f>
        <v>Menor</v>
      </c>
      <c r="AJ5" s="498">
        <f>IFERROR(IF(U5="Impacto",(P5-(+P5*AB5)),IF(U5="Probabilidad",P5,"")),"")</f>
        <v>0.4</v>
      </c>
      <c r="AK5" s="500" t="str">
        <f t="shared" ref="AK5:AK36" si="3">IFERROR(IF(OR(AND(AG5="Muy Baja",AI5="Leve"),AND(AG5="Muy Baja",AI5="Menor"),AND(AG5="Baja",AI5="Leve")),"Bajo",IF(OR(AND(AG5="Muy baja",AI5="Moderado"),AND(AG5="Baja",AI5="Menor"),AND(AG5="Baja",AI5="Moderado"),AND(AG5="Media",AI5="Leve"),AND(AG5="Media",AI5="Menor"),AND(AG5="Media",AI5="Moderado"),AND(AG5="Alta",AI5="Leve"),AND(AG5="Alta",AI5="Menor")),"Moderado",IF(OR(AND(AG5="Muy Baja",AI5="Mayor"),AND(AG5="Baja",AI5="Mayor"),AND(AG5="Media",AI5="Mayor"),AND(AG5="Alta",AI5="Moderado"),AND(AG5="Alta",AI5="Mayor"),AND(AG5="Muy Alta",AI5="Leve"),AND(AG5="Muy Alta",AI5="Menor"),AND(AG5="Muy Alta",AI5="Moderado"),AND(AG5="Muy Alta",AI5="Mayor")),"Alto",IF(OR(AND(AG5="Muy Baja",AI5="Catastrófico"),AND(AG5="Baja",AI5="Catastrófico"),AND(AG5="Media",AI5="Catastrófico"),AND(AG5="Alta",AI5="Catastrófico"),AND(AG5="Muy Alta",AI5="Catastrófico")),"Extremo","")))),"")</f>
        <v>Moderado</v>
      </c>
      <c r="AL5" s="501" t="s">
        <v>192</v>
      </c>
      <c r="AM5" s="151"/>
      <c r="AN5" s="151"/>
      <c r="AO5" s="117"/>
      <c r="AP5" s="117"/>
      <c r="AQ5" s="502"/>
      <c r="AR5" s="502"/>
      <c r="AS5" s="503"/>
      <c r="AT5" s="503"/>
      <c r="AU5" s="502"/>
      <c r="AV5" s="502"/>
      <c r="AW5" s="503"/>
      <c r="AX5" s="503"/>
      <c r="AY5" s="502"/>
      <c r="AZ5" s="502"/>
      <c r="BA5" s="503"/>
      <c r="BB5" s="503"/>
      <c r="BC5" s="495" t="s">
        <v>193</v>
      </c>
      <c r="BD5" s="502" t="s">
        <v>194</v>
      </c>
      <c r="BE5" s="504">
        <v>46022</v>
      </c>
      <c r="BF5" s="154"/>
      <c r="BG5" s="153"/>
      <c r="BH5" s="505"/>
      <c r="BI5" s="506"/>
      <c r="BJ5" s="503"/>
      <c r="BK5" s="502"/>
      <c r="BL5" s="503"/>
      <c r="BM5" s="502"/>
      <c r="BN5" s="152"/>
      <c r="BO5" s="507" t="s">
        <v>195</v>
      </c>
      <c r="BP5" s="502"/>
      <c r="BQ5" s="502"/>
      <c r="BR5" s="502"/>
      <c r="BS5" s="503"/>
      <c r="BT5" s="502"/>
      <c r="BU5" s="502"/>
      <c r="BV5" s="503"/>
      <c r="BW5" s="502"/>
      <c r="BX5" s="494"/>
      <c r="BY5" s="502"/>
    </row>
    <row r="6" spans="1:103" ht="44.25" customHeight="1" x14ac:dyDescent="0.3">
      <c r="A6" s="484"/>
      <c r="B6" s="508"/>
      <c r="C6" s="486"/>
      <c r="D6" s="486"/>
      <c r="E6" s="487"/>
      <c r="F6" s="486"/>
      <c r="G6" s="486"/>
      <c r="H6" s="488"/>
      <c r="I6" s="486"/>
      <c r="J6" s="489"/>
      <c r="K6" s="490"/>
      <c r="L6" s="491"/>
      <c r="M6" s="491"/>
      <c r="N6" s="509"/>
      <c r="O6" s="490"/>
      <c r="P6" s="491"/>
      <c r="Q6" s="493"/>
      <c r="R6" s="494">
        <v>2</v>
      </c>
      <c r="S6" s="495"/>
      <c r="T6" s="494"/>
      <c r="U6" s="494" t="str">
        <f t="shared" si="0"/>
        <v/>
      </c>
      <c r="V6" s="494"/>
      <c r="W6" s="494"/>
      <c r="X6" s="494"/>
      <c r="Y6" s="494"/>
      <c r="Z6" s="497"/>
      <c r="AA6" s="497"/>
      <c r="AB6" s="498" t="str">
        <f t="shared" si="1"/>
        <v/>
      </c>
      <c r="AC6" s="497"/>
      <c r="AD6" s="497"/>
      <c r="AE6" s="497"/>
      <c r="AF6" s="175" t="str">
        <f>IFERROR(IF(AND(U5="Probabilidad",U6="Probabilidad"),(AH5-(+AH5*AB6)),IF(U6="Probabilidad",(L5-(+L5*AB6)),IF(U6="Impacto",AH5,""))),"")</f>
        <v/>
      </c>
      <c r="AG6" s="499" t="str">
        <f t="shared" ref="AG6:AG64" si="4">IFERROR(IF(AF6="","",IF(AF6&lt;=0.2,"Muy Baja",IF(AF6&lt;=0.4,"Baja",IF(AF6&lt;=0.6,"Media",IF(AF6&lt;=0.8,"Alta","Muy Alta"))))),"")</f>
        <v/>
      </c>
      <c r="AH6" s="498" t="str">
        <f t="shared" si="2"/>
        <v/>
      </c>
      <c r="AI6" s="499" t="str">
        <f t="shared" ref="AI6:AI64" si="5">IFERROR(IF(AJ6="","",IF(AJ6&lt;=0.2,"Leve",IF(AJ6&lt;=0.4,"Menor",IF(AJ6&lt;=0.6,"Moderado",IF(AJ6&lt;=0.8,"Mayor","Catastrófico"))))),"")</f>
        <v/>
      </c>
      <c r="AJ6" s="498" t="str">
        <f>IFERROR(IF(AND(U5="Impacto",U6="Impacto"),(AJ5-(+AJ5*AB6)),IF(U6="Impacto",($P$5-(+$P$5*AB6)),IF(U6="Probabilidad",AJ5,""))),"")</f>
        <v/>
      </c>
      <c r="AK6" s="500" t="str">
        <f t="shared" si="3"/>
        <v/>
      </c>
      <c r="AL6" s="510"/>
      <c r="AM6" s="502"/>
      <c r="AN6" s="502"/>
      <c r="AO6" s="503"/>
      <c r="AP6" s="503"/>
      <c r="AQ6" s="502"/>
      <c r="AR6" s="502"/>
      <c r="AS6" s="503"/>
      <c r="AT6" s="503"/>
      <c r="AU6" s="502"/>
      <c r="AV6" s="502"/>
      <c r="AW6" s="503"/>
      <c r="AX6" s="503"/>
      <c r="AY6" s="502"/>
      <c r="AZ6" s="502"/>
      <c r="BA6" s="503"/>
      <c r="BB6" s="503"/>
      <c r="BC6" s="506"/>
      <c r="BD6" s="494"/>
      <c r="BE6" s="503"/>
      <c r="BF6" s="503"/>
      <c r="BG6" s="502"/>
      <c r="BH6" s="503"/>
      <c r="BI6" s="502"/>
      <c r="BJ6" s="503"/>
      <c r="BK6" s="502"/>
      <c r="BL6" s="503"/>
      <c r="BM6" s="502"/>
      <c r="BN6" s="494"/>
      <c r="BO6" s="505"/>
      <c r="BP6" s="502"/>
      <c r="BQ6" s="502"/>
      <c r="BR6" s="502"/>
      <c r="BS6" s="503"/>
      <c r="BT6" s="502"/>
      <c r="BU6" s="502"/>
      <c r="BV6" s="503"/>
      <c r="BW6" s="502"/>
      <c r="BX6" s="494"/>
      <c r="BY6" s="502"/>
    </row>
    <row r="7" spans="1:103" ht="37.5" customHeight="1" x14ac:dyDescent="0.3">
      <c r="A7" s="484"/>
      <c r="B7" s="508"/>
      <c r="C7" s="486"/>
      <c r="D7" s="486"/>
      <c r="E7" s="487"/>
      <c r="F7" s="486"/>
      <c r="G7" s="486"/>
      <c r="H7" s="488"/>
      <c r="I7" s="486"/>
      <c r="J7" s="489"/>
      <c r="K7" s="490"/>
      <c r="L7" s="491"/>
      <c r="M7" s="491"/>
      <c r="N7" s="509"/>
      <c r="O7" s="490"/>
      <c r="P7" s="491"/>
      <c r="Q7" s="493"/>
      <c r="R7" s="494">
        <v>3</v>
      </c>
      <c r="S7" s="511"/>
      <c r="T7" s="494"/>
      <c r="U7" s="494" t="str">
        <f t="shared" si="0"/>
        <v/>
      </c>
      <c r="V7" s="494"/>
      <c r="W7" s="494"/>
      <c r="X7" s="494"/>
      <c r="Y7" s="494"/>
      <c r="Z7" s="497"/>
      <c r="AA7" s="497"/>
      <c r="AB7" s="498" t="str">
        <f t="shared" si="1"/>
        <v/>
      </c>
      <c r="AC7" s="497"/>
      <c r="AD7" s="497"/>
      <c r="AE7" s="497"/>
      <c r="AF7" s="175" t="str">
        <f>IFERROR(IF(AND(U6="Probabilidad",U7="Probabilidad"),(AH6-(+AH6*AB7)),IF(AND(U6="Impacto",U7="Probabilidad"),(AH5-(+AH5*AB7)),IF(U7="Impacto",AH6,""))),"")</f>
        <v/>
      </c>
      <c r="AG7" s="499" t="str">
        <f t="shared" si="4"/>
        <v/>
      </c>
      <c r="AH7" s="498" t="str">
        <f t="shared" si="2"/>
        <v/>
      </c>
      <c r="AI7" s="499" t="str">
        <f t="shared" si="5"/>
        <v/>
      </c>
      <c r="AJ7" s="498" t="str">
        <f>IFERROR(IF(AND(U6="Impacto",U7="Impacto"),(AJ6-(+AJ6*AB7)),IF(AND(U6="Probabilidad",U7="Impacto"),(AJ5-(+AJ5*AB7)),IF(U7="Probabilidad",AJ6,""))),"")</f>
        <v/>
      </c>
      <c r="AK7" s="500" t="str">
        <f t="shared" si="3"/>
        <v/>
      </c>
      <c r="AL7" s="510"/>
      <c r="AM7" s="502"/>
      <c r="AN7" s="502"/>
      <c r="AO7" s="503"/>
      <c r="AP7" s="503"/>
      <c r="AQ7" s="502"/>
      <c r="AR7" s="502"/>
      <c r="AS7" s="503"/>
      <c r="AT7" s="503"/>
      <c r="AU7" s="502"/>
      <c r="AV7" s="502"/>
      <c r="AW7" s="503"/>
      <c r="AX7" s="503"/>
      <c r="AY7" s="502"/>
      <c r="AZ7" s="502"/>
      <c r="BA7" s="503"/>
      <c r="BB7" s="503"/>
      <c r="BC7" s="506"/>
      <c r="BD7" s="494"/>
      <c r="BE7" s="503"/>
      <c r="BF7" s="503"/>
      <c r="BG7" s="502"/>
      <c r="BH7" s="503"/>
      <c r="BI7" s="502"/>
      <c r="BJ7" s="503"/>
      <c r="BK7" s="502"/>
      <c r="BL7" s="503"/>
      <c r="BM7" s="502"/>
      <c r="BN7" s="494"/>
      <c r="BO7" s="512"/>
      <c r="BP7" s="502"/>
      <c r="BQ7" s="502"/>
      <c r="BR7" s="502"/>
      <c r="BS7" s="503"/>
      <c r="BT7" s="502"/>
      <c r="BU7" s="502"/>
      <c r="BV7" s="503"/>
      <c r="BW7" s="502"/>
      <c r="BX7" s="494"/>
      <c r="BY7" s="502"/>
    </row>
    <row r="8" spans="1:103" ht="36" customHeight="1" x14ac:dyDescent="0.3">
      <c r="A8" s="484"/>
      <c r="B8" s="508"/>
      <c r="C8" s="486"/>
      <c r="D8" s="486"/>
      <c r="E8" s="487"/>
      <c r="F8" s="486"/>
      <c r="G8" s="486"/>
      <c r="H8" s="488"/>
      <c r="I8" s="486"/>
      <c r="J8" s="489"/>
      <c r="K8" s="490"/>
      <c r="L8" s="491"/>
      <c r="M8" s="491"/>
      <c r="N8" s="509"/>
      <c r="O8" s="490"/>
      <c r="P8" s="491"/>
      <c r="Q8" s="493"/>
      <c r="R8" s="494">
        <v>4</v>
      </c>
      <c r="S8" s="495"/>
      <c r="T8" s="494"/>
      <c r="U8" s="494" t="str">
        <f t="shared" si="0"/>
        <v/>
      </c>
      <c r="V8" s="494"/>
      <c r="W8" s="494"/>
      <c r="X8" s="494"/>
      <c r="Y8" s="494"/>
      <c r="Z8" s="497"/>
      <c r="AA8" s="497"/>
      <c r="AB8" s="498" t="str">
        <f t="shared" si="1"/>
        <v/>
      </c>
      <c r="AC8" s="497"/>
      <c r="AD8" s="497"/>
      <c r="AE8" s="497"/>
      <c r="AF8" s="175" t="str">
        <f>IFERROR(IF(AND(U7="Probabilidad",U8="Probabilidad"),(AH7-(+AH7*AB8)),IF(AND(U7="Impacto",U8="Probabilidad"),(AH6-(+AH6*AB8)),IF(U8="Impacto",AH7,""))),"")</f>
        <v/>
      </c>
      <c r="AG8" s="499" t="str">
        <f t="shared" si="4"/>
        <v/>
      </c>
      <c r="AH8" s="498" t="str">
        <f t="shared" si="2"/>
        <v/>
      </c>
      <c r="AI8" s="499" t="str">
        <f t="shared" si="5"/>
        <v/>
      </c>
      <c r="AJ8" s="498" t="str">
        <f>IFERROR(IF(AND(U7="Impacto",U8="Impacto"),(AJ7-(+AJ7*AB8)),IF(AND(U7="Probabilidad",U8="Impacto"),(AJ6-(+AJ6*AB8)),IF(U8="Probabilidad",AJ7,""))),"")</f>
        <v/>
      </c>
      <c r="AK8" s="500" t="str">
        <f t="shared" si="3"/>
        <v/>
      </c>
      <c r="AL8" s="510"/>
      <c r="AM8" s="502"/>
      <c r="AN8" s="502"/>
      <c r="AO8" s="503"/>
      <c r="AP8" s="503"/>
      <c r="AQ8" s="502"/>
      <c r="AR8" s="502"/>
      <c r="AS8" s="503"/>
      <c r="AT8" s="503"/>
      <c r="AU8" s="502"/>
      <c r="AV8" s="502"/>
      <c r="AW8" s="503"/>
      <c r="AX8" s="503"/>
      <c r="AY8" s="502"/>
      <c r="AZ8" s="502"/>
      <c r="BA8" s="503"/>
      <c r="BB8" s="503"/>
      <c r="BC8" s="502"/>
      <c r="BD8" s="494"/>
      <c r="BE8" s="503"/>
      <c r="BF8" s="503"/>
      <c r="BG8" s="502"/>
      <c r="BH8" s="503"/>
      <c r="BI8" s="502"/>
      <c r="BJ8" s="503"/>
      <c r="BK8" s="502"/>
      <c r="BL8" s="503"/>
      <c r="BM8" s="502"/>
      <c r="BN8" s="494"/>
      <c r="BO8" s="512"/>
      <c r="BP8" s="502"/>
      <c r="BQ8" s="502"/>
      <c r="BR8" s="502"/>
      <c r="BS8" s="503"/>
      <c r="BT8" s="502"/>
      <c r="BU8" s="502"/>
      <c r="BV8" s="503"/>
      <c r="BW8" s="502"/>
      <c r="BX8" s="494"/>
      <c r="BY8" s="502"/>
    </row>
    <row r="9" spans="1:103" ht="16.5" customHeight="1" x14ac:dyDescent="0.3">
      <c r="A9" s="484"/>
      <c r="B9" s="508"/>
      <c r="C9" s="486"/>
      <c r="D9" s="486"/>
      <c r="E9" s="487"/>
      <c r="F9" s="486"/>
      <c r="G9" s="486"/>
      <c r="H9" s="488"/>
      <c r="I9" s="486"/>
      <c r="J9" s="489"/>
      <c r="K9" s="490"/>
      <c r="L9" s="491"/>
      <c r="M9" s="491"/>
      <c r="N9" s="509"/>
      <c r="O9" s="490"/>
      <c r="P9" s="491"/>
      <c r="Q9" s="493"/>
      <c r="R9" s="494">
        <v>5</v>
      </c>
      <c r="S9" s="495"/>
      <c r="T9" s="494"/>
      <c r="U9" s="494" t="str">
        <f t="shared" si="0"/>
        <v/>
      </c>
      <c r="V9" s="494"/>
      <c r="W9" s="494"/>
      <c r="X9" s="494"/>
      <c r="Y9" s="494"/>
      <c r="Z9" s="497"/>
      <c r="AA9" s="497"/>
      <c r="AB9" s="498" t="str">
        <f t="shared" si="1"/>
        <v/>
      </c>
      <c r="AC9" s="497"/>
      <c r="AD9" s="497"/>
      <c r="AE9" s="497"/>
      <c r="AF9" s="175" t="str">
        <f>IFERROR(IF(AND(U8="Probabilidad",U9="Probabilidad"),(AH8-(+AH8*AB9)),IF(AND(U8="Impacto",U9="Probabilidad"),(AH7-(+AH7*AB9)),IF(U9="Impacto",AH8,""))),"")</f>
        <v/>
      </c>
      <c r="AG9" s="499" t="str">
        <f t="shared" si="4"/>
        <v/>
      </c>
      <c r="AH9" s="498" t="str">
        <f t="shared" si="2"/>
        <v/>
      </c>
      <c r="AI9" s="499" t="str">
        <f t="shared" si="5"/>
        <v/>
      </c>
      <c r="AJ9" s="498" t="str">
        <f>IFERROR(IF(AND(U8="Impacto",U9="Impacto"),(AJ8-(+AJ8*AB9)),IF(AND(U8="Probabilidad",U9="Impacto"),(AJ7-(+AJ7*AB9)),IF(U9="Probabilidad",AJ8,""))),"")</f>
        <v/>
      </c>
      <c r="AK9" s="500" t="str">
        <f t="shared" si="3"/>
        <v/>
      </c>
      <c r="AL9" s="510"/>
      <c r="AM9" s="502"/>
      <c r="AN9" s="502"/>
      <c r="AO9" s="503"/>
      <c r="AP9" s="503"/>
      <c r="AQ9" s="502"/>
      <c r="AR9" s="502"/>
      <c r="AS9" s="503"/>
      <c r="AT9" s="503"/>
      <c r="AU9" s="502"/>
      <c r="AV9" s="502"/>
      <c r="AW9" s="503"/>
      <c r="AX9" s="503"/>
      <c r="AY9" s="502"/>
      <c r="AZ9" s="502"/>
      <c r="BA9" s="503"/>
      <c r="BB9" s="503"/>
      <c r="BC9" s="502"/>
      <c r="BD9" s="494"/>
      <c r="BE9" s="503"/>
      <c r="BF9" s="503"/>
      <c r="BG9" s="502"/>
      <c r="BH9" s="503"/>
      <c r="BI9" s="502"/>
      <c r="BJ9" s="503"/>
      <c r="BK9" s="502"/>
      <c r="BL9" s="503"/>
      <c r="BM9" s="502"/>
      <c r="BN9" s="494"/>
      <c r="BO9" s="512"/>
      <c r="BP9" s="502"/>
      <c r="BQ9" s="502"/>
      <c r="BR9" s="502"/>
      <c r="BS9" s="503"/>
      <c r="BT9" s="502"/>
      <c r="BU9" s="502"/>
      <c r="BV9" s="503"/>
      <c r="BW9" s="502"/>
      <c r="BX9" s="494"/>
      <c r="BY9" s="502"/>
    </row>
    <row r="10" spans="1:103" ht="81.75" customHeight="1" x14ac:dyDescent="0.3">
      <c r="A10" s="484"/>
      <c r="B10" s="513"/>
      <c r="C10" s="486"/>
      <c r="D10" s="486"/>
      <c r="E10" s="487"/>
      <c r="F10" s="486"/>
      <c r="G10" s="486"/>
      <c r="H10" s="488"/>
      <c r="I10" s="486"/>
      <c r="J10" s="489"/>
      <c r="K10" s="490"/>
      <c r="L10" s="491"/>
      <c r="M10" s="491"/>
      <c r="N10" s="514"/>
      <c r="O10" s="490"/>
      <c r="P10" s="491"/>
      <c r="Q10" s="493"/>
      <c r="R10" s="494">
        <v>6</v>
      </c>
      <c r="S10" s="495"/>
      <c r="T10" s="494"/>
      <c r="U10" s="494" t="str">
        <f t="shared" si="0"/>
        <v/>
      </c>
      <c r="V10" s="494"/>
      <c r="W10" s="494"/>
      <c r="X10" s="494"/>
      <c r="Y10" s="494"/>
      <c r="Z10" s="497"/>
      <c r="AA10" s="497"/>
      <c r="AB10" s="498" t="str">
        <f t="shared" si="1"/>
        <v/>
      </c>
      <c r="AC10" s="497"/>
      <c r="AD10" s="497"/>
      <c r="AE10" s="497"/>
      <c r="AF10" s="175" t="str">
        <f>IFERROR(IF(AND(U9="Probabilidad",U10="Probabilidad"),(AH9-(+AH9*AB10)),IF(AND(U9="Impacto",U10="Probabilidad"),(AH8-(+AH8*AB10)),IF(U10="Impacto",AH9,""))),"")</f>
        <v/>
      </c>
      <c r="AG10" s="499" t="str">
        <f t="shared" si="4"/>
        <v/>
      </c>
      <c r="AH10" s="498" t="str">
        <f t="shared" si="2"/>
        <v/>
      </c>
      <c r="AI10" s="499" t="str">
        <f t="shared" si="5"/>
        <v/>
      </c>
      <c r="AJ10" s="498" t="str">
        <f>IFERROR(IF(AND(U9="Impacto",U10="Impacto"),(AJ9-(+AJ9*AB10)),IF(AND(U9="Probabilidad",U10="Impacto"),(AJ8-(+AJ8*AB10)),IF(U10="Probabilidad",AJ9,""))),"")</f>
        <v/>
      </c>
      <c r="AK10" s="500" t="str">
        <f t="shared" si="3"/>
        <v/>
      </c>
      <c r="AL10" s="515"/>
      <c r="AM10" s="502"/>
      <c r="AN10" s="502"/>
      <c r="AO10" s="503"/>
      <c r="AP10" s="503"/>
      <c r="AQ10" s="502"/>
      <c r="AR10" s="502"/>
      <c r="AS10" s="503"/>
      <c r="AT10" s="503"/>
      <c r="AU10" s="502"/>
      <c r="AV10" s="502"/>
      <c r="AW10" s="503"/>
      <c r="AX10" s="503"/>
      <c r="AY10" s="502"/>
      <c r="AZ10" s="502"/>
      <c r="BA10" s="503"/>
      <c r="BB10" s="503"/>
      <c r="BC10" s="502"/>
      <c r="BD10" s="494"/>
      <c r="BE10" s="503"/>
      <c r="BF10" s="503"/>
      <c r="BG10" s="502"/>
      <c r="BH10" s="503"/>
      <c r="BI10" s="502"/>
      <c r="BJ10" s="503"/>
      <c r="BK10" s="502"/>
      <c r="BL10" s="503"/>
      <c r="BM10" s="502"/>
      <c r="BN10" s="494"/>
      <c r="BO10" s="512"/>
      <c r="BP10" s="502"/>
      <c r="BQ10" s="502"/>
      <c r="BR10" s="502"/>
      <c r="BS10" s="503"/>
      <c r="BT10" s="502"/>
      <c r="BU10" s="502"/>
      <c r="BV10" s="503"/>
      <c r="BW10" s="502"/>
      <c r="BX10" s="494"/>
      <c r="BY10" s="502"/>
    </row>
    <row r="11" spans="1:103" ht="103.5" customHeight="1" x14ac:dyDescent="0.3">
      <c r="A11" s="484">
        <v>2</v>
      </c>
      <c r="B11" s="485" t="s">
        <v>72</v>
      </c>
      <c r="C11" s="486" t="s">
        <v>177</v>
      </c>
      <c r="D11" s="485" t="s">
        <v>178</v>
      </c>
      <c r="E11" s="485" t="s">
        <v>86</v>
      </c>
      <c r="F11" s="486" t="s">
        <v>196</v>
      </c>
      <c r="G11" s="485" t="s">
        <v>197</v>
      </c>
      <c r="H11" s="516" t="s">
        <v>198</v>
      </c>
      <c r="I11" s="485" t="s">
        <v>182</v>
      </c>
      <c r="J11" s="484">
        <v>150</v>
      </c>
      <c r="K11" s="490" t="str">
        <f>IF(J11&lt;=0,"",IF(J11&lt;=2,"Muy Baja",IF(J11&lt;=24,"Baja",IF(J11&lt;=500,"Media",IF(J11&lt;=5000,"Alta","Muy Alta")))))</f>
        <v>Media</v>
      </c>
      <c r="L11" s="491">
        <f>IF(K11="","",IF(K11="Muy Baja",0.2,IF(K11="Baja",0.4,IF(K11="Media",0.6,IF(K11="Alta",0.8,IF(K11="Muy Alta",1,))))))</f>
        <v>0.6</v>
      </c>
      <c r="M11" s="517" t="s">
        <v>199</v>
      </c>
      <c r="N11" s="492" t="str">
        <f>IF(NOT(ISERROR(MATCH(M11,'Tabla Impacto'!$B$221:$B$223,0))),'Tabla Impacto'!$F$223&amp;"Por favor no seleccionar los criterios de impacto(Afectación Económica o presupuestal y Pérdida Reputacional)",M11)</f>
        <v xml:space="preserve">     El riesgo afecta la imagen de la entidad con algunos usuarios de relevancia frente al logro de los objetivos</v>
      </c>
      <c r="O11" s="490" t="str">
        <f>IF(OR(N11='Tabla Impacto'!$C$11,N11='Tabla Impacto'!$D$11),"Leve",IF(OR(N11='Tabla Impacto'!$C$12,N11='Tabla Impacto'!$D$12),"Menor",IF(OR(N11='Tabla Impacto'!$C$13,N11='Tabla Impacto'!$D$13),"Moderado",IF(OR(N11='Tabla Impacto'!$C$14,N11='Tabla Impacto'!$D$14),"Mayor",IF(OR(N11='Tabla Impacto'!$C$15,N11='Tabla Impacto'!$D$15),"Catastrófico","")))))</f>
        <v>Moderado</v>
      </c>
      <c r="P11" s="491">
        <f>IF(O11="","",IF(O11="Leve",0.2,IF(O11="Menor",0.4,IF(O11="Moderado",0.6,IF(O11="Mayor",0.8,IF(O11="Catastrófico",1,))))))</f>
        <v>0.6</v>
      </c>
      <c r="Q11" s="493" t="str">
        <f>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Moderado</v>
      </c>
      <c r="R11" s="494">
        <v>1</v>
      </c>
      <c r="S11" s="518" t="s">
        <v>200</v>
      </c>
      <c r="T11" s="519" t="s">
        <v>185</v>
      </c>
      <c r="U11" s="494" t="str">
        <f t="shared" si="0"/>
        <v>Probabilidad</v>
      </c>
      <c r="V11" s="520" t="s">
        <v>186</v>
      </c>
      <c r="W11" s="520" t="s">
        <v>186</v>
      </c>
      <c r="X11" s="520" t="s">
        <v>186</v>
      </c>
      <c r="Y11" s="520" t="s">
        <v>186</v>
      </c>
      <c r="Z11" s="521" t="s">
        <v>187</v>
      </c>
      <c r="AA11" s="521" t="s">
        <v>188</v>
      </c>
      <c r="AB11" s="498" t="str">
        <f t="shared" si="1"/>
        <v>40%</v>
      </c>
      <c r="AC11" s="521" t="s">
        <v>189</v>
      </c>
      <c r="AD11" s="521" t="s">
        <v>190</v>
      </c>
      <c r="AE11" s="521" t="s">
        <v>191</v>
      </c>
      <c r="AF11" s="176">
        <f>IFERROR(IF(U11="Probabilidad",(L11-(+L11*AB11)),IF(U11="Impacto",L11,"")),"")</f>
        <v>0.36</v>
      </c>
      <c r="AG11" s="499" t="str">
        <f>IFERROR(IF(AF11="","",IF(AF11&lt;=0.2,"Muy Baja",IF(AF11&lt;=0.4,"Baja",IF(AF11&lt;=0.6,"Media",IF(AF11&lt;=0.8,"Alta","Muy Alta"))))),"")</f>
        <v>Baja</v>
      </c>
      <c r="AH11" s="498">
        <f t="shared" si="2"/>
        <v>0.36</v>
      </c>
      <c r="AI11" s="499" t="str">
        <f>IFERROR(IF(AJ11="","",IF(AJ11&lt;=0.2,"Leve",IF(AJ11&lt;=0.4,"Menor",IF(AJ11&lt;=0.6,"Moderado",IF(AJ11&lt;=0.8,"Mayor","Catastrófico"))))),"")</f>
        <v>Moderado</v>
      </c>
      <c r="AJ11" s="498">
        <f>IFERROR(IF(U11="Impacto",(P11-(+P11*AB11)),IF(U11="Probabilidad",P11,"")),"")</f>
        <v>0.6</v>
      </c>
      <c r="AK11" s="500" t="str">
        <f t="shared" si="3"/>
        <v>Moderado</v>
      </c>
      <c r="AL11" s="522" t="s">
        <v>201</v>
      </c>
      <c r="AM11" s="186"/>
      <c r="AN11" s="186"/>
      <c r="AO11" s="187"/>
      <c r="AP11" s="187"/>
      <c r="AQ11" s="523"/>
      <c r="AR11" s="523"/>
      <c r="AS11" s="524"/>
      <c r="AT11" s="524"/>
      <c r="AU11" s="523"/>
      <c r="AV11" s="523"/>
      <c r="AW11" s="524"/>
      <c r="AX11" s="524"/>
      <c r="AY11" s="523"/>
      <c r="AZ11" s="523"/>
      <c r="BA11" s="524"/>
      <c r="BB11" s="524"/>
      <c r="BC11" s="525" t="s">
        <v>202</v>
      </c>
      <c r="BD11" s="502" t="s">
        <v>194</v>
      </c>
      <c r="BE11" s="504">
        <v>46022</v>
      </c>
      <c r="BF11" s="187"/>
      <c r="BG11" s="186"/>
      <c r="BH11" s="524"/>
      <c r="BI11" s="523"/>
      <c r="BJ11" s="524"/>
      <c r="BK11" s="523"/>
      <c r="BL11" s="524"/>
      <c r="BM11" s="523"/>
      <c r="BN11" s="185"/>
      <c r="BO11" s="526" t="s">
        <v>203</v>
      </c>
      <c r="BP11" s="523"/>
      <c r="BQ11" s="523"/>
      <c r="BR11" s="523"/>
      <c r="BS11" s="524"/>
      <c r="BT11" s="523"/>
      <c r="BU11" s="523"/>
      <c r="BV11" s="524"/>
      <c r="BW11" s="523"/>
      <c r="BX11" s="520"/>
      <c r="BY11" s="523"/>
      <c r="BZ11" s="157"/>
      <c r="CA11" s="157"/>
      <c r="CB11" s="157"/>
      <c r="CC11" s="157"/>
      <c r="CD11" s="157"/>
      <c r="CE11" s="157"/>
      <c r="CF11" s="157"/>
      <c r="CG11" s="157"/>
      <c r="CH11" s="157"/>
      <c r="CI11" s="157"/>
      <c r="CJ11" s="157"/>
      <c r="CK11" s="157"/>
      <c r="CL11" s="157"/>
      <c r="CM11" s="157"/>
      <c r="CN11" s="157"/>
      <c r="CO11" s="157"/>
      <c r="CP11" s="157"/>
      <c r="CQ11" s="157"/>
      <c r="CR11" s="157"/>
      <c r="CS11" s="157"/>
      <c r="CT11" s="157"/>
      <c r="CU11" s="157"/>
      <c r="CV11" s="157"/>
      <c r="CW11" s="157"/>
      <c r="CX11" s="157"/>
      <c r="CY11" s="157"/>
    </row>
    <row r="12" spans="1:103" ht="65.25" customHeight="1" x14ac:dyDescent="0.3">
      <c r="A12" s="484"/>
      <c r="B12" s="508"/>
      <c r="C12" s="486"/>
      <c r="D12" s="508"/>
      <c r="E12" s="508"/>
      <c r="F12" s="486"/>
      <c r="G12" s="508"/>
      <c r="H12" s="527"/>
      <c r="I12" s="508"/>
      <c r="J12" s="484"/>
      <c r="K12" s="490"/>
      <c r="L12" s="491"/>
      <c r="M12" s="508"/>
      <c r="N12" s="509"/>
      <c r="O12" s="490"/>
      <c r="P12" s="491"/>
      <c r="Q12" s="493"/>
      <c r="R12" s="494">
        <v>2</v>
      </c>
      <c r="S12" s="528" t="s">
        <v>204</v>
      </c>
      <c r="T12" s="519" t="s">
        <v>185</v>
      </c>
      <c r="U12" s="494" t="str">
        <f t="shared" si="0"/>
        <v>Probabilidad</v>
      </c>
      <c r="V12" s="494" t="s">
        <v>186</v>
      </c>
      <c r="W12" s="494" t="s">
        <v>186</v>
      </c>
      <c r="X12" s="494" t="s">
        <v>186</v>
      </c>
      <c r="Y12" s="494" t="s">
        <v>186</v>
      </c>
      <c r="Z12" s="497" t="s">
        <v>187</v>
      </c>
      <c r="AA12" s="497" t="s">
        <v>188</v>
      </c>
      <c r="AB12" s="498" t="str">
        <f t="shared" si="1"/>
        <v>40%</v>
      </c>
      <c r="AC12" s="497" t="s">
        <v>189</v>
      </c>
      <c r="AD12" s="497" t="s">
        <v>190</v>
      </c>
      <c r="AE12" s="497" t="s">
        <v>191</v>
      </c>
      <c r="AF12" s="176">
        <f>IFERROR(IF(AND(U11="Probabilidad",U12="Probabilidad"),(AH11-(+AH11*AB12)),IF(U12="Probabilidad",(L11-(+L11*AB12)),IF(U12="Impacto",AH11,""))),"")</f>
        <v>0.216</v>
      </c>
      <c r="AG12" s="499" t="str">
        <f t="shared" si="4"/>
        <v>Baja</v>
      </c>
      <c r="AH12" s="498">
        <f t="shared" si="2"/>
        <v>0.216</v>
      </c>
      <c r="AI12" s="499" t="str">
        <f t="shared" si="5"/>
        <v>Menor</v>
      </c>
      <c r="AJ12" s="498">
        <f>IFERROR(IF(AND(U11="Impacto",U12="Impacto"),(AJ5-(+AJ5*AB12)),IF(U12="Impacto",($P$11-(+$P$11*AB12)),IF(U12="Probabilidad",AJ5,""))),"")</f>
        <v>0.4</v>
      </c>
      <c r="AK12" s="500" t="str">
        <f t="shared" si="3"/>
        <v>Moderado</v>
      </c>
      <c r="AL12" s="508"/>
      <c r="AM12" s="151"/>
      <c r="AN12" s="151"/>
      <c r="AO12" s="117"/>
      <c r="AP12" s="117"/>
      <c r="AQ12" s="502"/>
      <c r="AR12" s="502"/>
      <c r="AS12" s="503"/>
      <c r="AT12" s="503"/>
      <c r="AU12" s="502"/>
      <c r="AV12" s="502"/>
      <c r="AW12" s="503"/>
      <c r="AX12" s="503"/>
      <c r="AY12" s="502"/>
      <c r="AZ12" s="502"/>
      <c r="BA12" s="503"/>
      <c r="BB12" s="503"/>
      <c r="BC12" s="502"/>
      <c r="BD12" s="494"/>
      <c r="BE12" s="503"/>
      <c r="BF12" s="503"/>
      <c r="BG12" s="502"/>
      <c r="BH12" s="503"/>
      <c r="BI12" s="502"/>
      <c r="BJ12" s="503"/>
      <c r="BK12" s="502"/>
      <c r="BL12" s="503"/>
      <c r="BM12" s="502"/>
      <c r="BN12" s="494"/>
      <c r="BO12" s="512"/>
      <c r="BP12" s="502"/>
      <c r="BQ12" s="502"/>
      <c r="BR12" s="502"/>
      <c r="BS12" s="503"/>
      <c r="BT12" s="502"/>
      <c r="BU12" s="502"/>
      <c r="BV12" s="503"/>
      <c r="BW12" s="502"/>
      <c r="BX12" s="494"/>
      <c r="BY12" s="502"/>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row>
    <row r="13" spans="1:103" ht="16.5" customHeight="1" x14ac:dyDescent="0.3">
      <c r="A13" s="484"/>
      <c r="B13" s="508"/>
      <c r="C13" s="486"/>
      <c r="D13" s="508"/>
      <c r="E13" s="508"/>
      <c r="F13" s="486"/>
      <c r="G13" s="508"/>
      <c r="H13" s="527"/>
      <c r="I13" s="508"/>
      <c r="J13" s="484"/>
      <c r="K13" s="490"/>
      <c r="L13" s="491"/>
      <c r="M13" s="508"/>
      <c r="N13" s="509"/>
      <c r="O13" s="490"/>
      <c r="P13" s="491"/>
      <c r="Q13" s="493"/>
      <c r="R13" s="494">
        <v>3</v>
      </c>
      <c r="S13" s="511"/>
      <c r="T13" s="494"/>
      <c r="U13" s="494" t="str">
        <f t="shared" si="0"/>
        <v/>
      </c>
      <c r="V13" s="494"/>
      <c r="W13" s="494"/>
      <c r="X13" s="494"/>
      <c r="Y13" s="494"/>
      <c r="Z13" s="497"/>
      <c r="AA13" s="497"/>
      <c r="AB13" s="498" t="str">
        <f t="shared" si="1"/>
        <v/>
      </c>
      <c r="AC13" s="497"/>
      <c r="AD13" s="497"/>
      <c r="AE13" s="497"/>
      <c r="AF13" s="176" t="str">
        <f>IFERROR(IF(AND(U12="Probabilidad",U13="Probabilidad"),(AH12-(+AH12*AB13)),IF(AND(U12="Impacto",U13="Probabilidad"),(AH11-(+AH11*AB13)),IF(U13="Impacto",AH12,""))),"")</f>
        <v/>
      </c>
      <c r="AG13" s="499" t="str">
        <f t="shared" si="4"/>
        <v/>
      </c>
      <c r="AH13" s="498" t="str">
        <f t="shared" si="2"/>
        <v/>
      </c>
      <c r="AI13" s="499" t="str">
        <f t="shared" si="5"/>
        <v/>
      </c>
      <c r="AJ13" s="498" t="str">
        <f>IFERROR(IF(AND(U12="Impacto",U13="Impacto"),(AJ12-(+AJ12*AB13)),IF(AND(U12="Probabilidad",U13="Impacto"),(AJ11-(+AJ11*AB13)),IF(U13="Probabilidad",AJ12,""))),"")</f>
        <v/>
      </c>
      <c r="AK13" s="500" t="str">
        <f t="shared" si="3"/>
        <v/>
      </c>
      <c r="AL13" s="508"/>
      <c r="AM13" s="502"/>
      <c r="AN13" s="502"/>
      <c r="AO13" s="503"/>
      <c r="AP13" s="503"/>
      <c r="AQ13" s="502"/>
      <c r="AR13" s="502"/>
      <c r="AS13" s="503"/>
      <c r="AT13" s="503"/>
      <c r="AU13" s="502"/>
      <c r="AV13" s="502"/>
      <c r="AW13" s="503"/>
      <c r="AX13" s="503"/>
      <c r="AY13" s="502"/>
      <c r="AZ13" s="502"/>
      <c r="BA13" s="503"/>
      <c r="BB13" s="503"/>
      <c r="BC13" s="502"/>
      <c r="BD13" s="494"/>
      <c r="BE13" s="503"/>
      <c r="BF13" s="503"/>
      <c r="BG13" s="502"/>
      <c r="BH13" s="503"/>
      <c r="BI13" s="502"/>
      <c r="BJ13" s="503"/>
      <c r="BK13" s="502"/>
      <c r="BL13" s="503"/>
      <c r="BM13" s="502"/>
      <c r="BN13" s="494"/>
      <c r="BO13" s="512"/>
      <c r="BP13" s="502"/>
      <c r="BQ13" s="502"/>
      <c r="BR13" s="502"/>
      <c r="BS13" s="503"/>
      <c r="BT13" s="502"/>
      <c r="BU13" s="502"/>
      <c r="BV13" s="503"/>
      <c r="BW13" s="502"/>
      <c r="BX13" s="494"/>
      <c r="BY13" s="502"/>
      <c r="BZ13" s="157"/>
      <c r="CA13" s="157"/>
      <c r="CB13" s="157"/>
      <c r="CC13" s="157"/>
      <c r="CD13" s="157"/>
      <c r="CE13" s="157"/>
      <c r="CF13" s="157"/>
      <c r="CG13" s="157"/>
      <c r="CH13" s="157"/>
      <c r="CI13" s="157"/>
      <c r="CJ13" s="157"/>
      <c r="CK13" s="157"/>
      <c r="CL13" s="157"/>
      <c r="CM13" s="157"/>
      <c r="CN13" s="157"/>
      <c r="CO13" s="157"/>
      <c r="CP13" s="157"/>
      <c r="CQ13" s="157"/>
      <c r="CR13" s="157"/>
      <c r="CS13" s="157"/>
      <c r="CT13" s="157"/>
      <c r="CU13" s="157"/>
      <c r="CV13" s="157"/>
      <c r="CW13" s="157"/>
      <c r="CX13" s="157"/>
      <c r="CY13" s="157"/>
    </row>
    <row r="14" spans="1:103" ht="16.5" customHeight="1" x14ac:dyDescent="0.3">
      <c r="A14" s="484"/>
      <c r="B14" s="508"/>
      <c r="C14" s="486"/>
      <c r="D14" s="508"/>
      <c r="E14" s="508"/>
      <c r="F14" s="486"/>
      <c r="G14" s="508"/>
      <c r="H14" s="527"/>
      <c r="I14" s="508"/>
      <c r="J14" s="484"/>
      <c r="K14" s="490"/>
      <c r="L14" s="491"/>
      <c r="M14" s="508"/>
      <c r="N14" s="509"/>
      <c r="O14" s="490"/>
      <c r="P14" s="491"/>
      <c r="Q14" s="493"/>
      <c r="R14" s="494">
        <v>4</v>
      </c>
      <c r="S14" s="495"/>
      <c r="T14" s="494"/>
      <c r="U14" s="494" t="str">
        <f t="shared" si="0"/>
        <v/>
      </c>
      <c r="V14" s="494"/>
      <c r="W14" s="494"/>
      <c r="X14" s="494"/>
      <c r="Y14" s="494"/>
      <c r="Z14" s="497"/>
      <c r="AA14" s="497"/>
      <c r="AB14" s="498" t="str">
        <f t="shared" si="1"/>
        <v/>
      </c>
      <c r="AC14" s="497"/>
      <c r="AD14" s="497"/>
      <c r="AE14" s="497"/>
      <c r="AF14" s="176" t="str">
        <f>IFERROR(IF(AND(U13="Probabilidad",U14="Probabilidad"),(AH13-(+AH13*AB14)),IF(AND(U13="Impacto",U14="Probabilidad"),(AH12-(+AH12*AB14)),IF(U14="Impacto",AH13,""))),"")</f>
        <v/>
      </c>
      <c r="AG14" s="499" t="str">
        <f t="shared" si="4"/>
        <v/>
      </c>
      <c r="AH14" s="498" t="str">
        <f t="shared" si="2"/>
        <v/>
      </c>
      <c r="AI14" s="499" t="str">
        <f t="shared" si="5"/>
        <v/>
      </c>
      <c r="AJ14" s="498" t="str">
        <f>IFERROR(IF(AND(U13="Impacto",U14="Impacto"),(AJ13-(+AJ13*AB14)),IF(AND(U13="Probabilidad",U14="Impacto"),(AJ12-(+AJ12*AB14)),IF(U14="Probabilidad",AJ13,""))),"")</f>
        <v/>
      </c>
      <c r="AK14" s="500" t="str">
        <f t="shared" si="3"/>
        <v/>
      </c>
      <c r="AL14" s="508"/>
      <c r="AM14" s="502"/>
      <c r="AN14" s="502"/>
      <c r="AO14" s="503"/>
      <c r="AP14" s="503"/>
      <c r="AQ14" s="502"/>
      <c r="AR14" s="502"/>
      <c r="AS14" s="503"/>
      <c r="AT14" s="503"/>
      <c r="AU14" s="502"/>
      <c r="AV14" s="502"/>
      <c r="AW14" s="503"/>
      <c r="AX14" s="503"/>
      <c r="AY14" s="502"/>
      <c r="AZ14" s="502"/>
      <c r="BA14" s="503"/>
      <c r="BB14" s="503"/>
      <c r="BC14" s="502"/>
      <c r="BD14" s="494"/>
      <c r="BE14" s="503"/>
      <c r="BF14" s="503"/>
      <c r="BG14" s="502"/>
      <c r="BH14" s="503"/>
      <c r="BI14" s="502"/>
      <c r="BJ14" s="503"/>
      <c r="BK14" s="502"/>
      <c r="BL14" s="503"/>
      <c r="BM14" s="502"/>
      <c r="BN14" s="494"/>
      <c r="BO14" s="512"/>
      <c r="BP14" s="502"/>
      <c r="BQ14" s="502"/>
      <c r="BR14" s="502"/>
      <c r="BS14" s="503"/>
      <c r="BT14" s="502"/>
      <c r="BU14" s="502"/>
      <c r="BV14" s="503"/>
      <c r="BW14" s="502"/>
      <c r="BX14" s="494"/>
      <c r="BY14" s="502"/>
      <c r="BZ14" s="157"/>
      <c r="CA14" s="157"/>
      <c r="CB14" s="157"/>
      <c r="CC14" s="157"/>
      <c r="CD14" s="157"/>
      <c r="CE14" s="157"/>
      <c r="CF14" s="157"/>
      <c r="CG14" s="157"/>
      <c r="CH14" s="157"/>
      <c r="CI14" s="157"/>
      <c r="CJ14" s="157"/>
      <c r="CK14" s="157"/>
      <c r="CL14" s="157"/>
      <c r="CM14" s="157"/>
      <c r="CN14" s="157"/>
      <c r="CO14" s="157"/>
      <c r="CP14" s="157"/>
      <c r="CQ14" s="157"/>
      <c r="CR14" s="157"/>
      <c r="CS14" s="157"/>
      <c r="CT14" s="157"/>
      <c r="CU14" s="157"/>
      <c r="CV14" s="157"/>
      <c r="CW14" s="157"/>
      <c r="CX14" s="157"/>
      <c r="CY14" s="157"/>
    </row>
    <row r="15" spans="1:103" ht="16.5" customHeight="1" x14ac:dyDescent="0.3">
      <c r="A15" s="484"/>
      <c r="B15" s="508"/>
      <c r="C15" s="486"/>
      <c r="D15" s="508"/>
      <c r="E15" s="508"/>
      <c r="F15" s="486"/>
      <c r="G15" s="508"/>
      <c r="H15" s="527"/>
      <c r="I15" s="508"/>
      <c r="J15" s="484"/>
      <c r="K15" s="490"/>
      <c r="L15" s="491"/>
      <c r="M15" s="508"/>
      <c r="N15" s="509"/>
      <c r="O15" s="490"/>
      <c r="P15" s="491"/>
      <c r="Q15" s="493"/>
      <c r="R15" s="494">
        <v>5</v>
      </c>
      <c r="S15" s="495"/>
      <c r="T15" s="494"/>
      <c r="U15" s="494" t="str">
        <f t="shared" si="0"/>
        <v/>
      </c>
      <c r="V15" s="494"/>
      <c r="W15" s="494"/>
      <c r="X15" s="494"/>
      <c r="Y15" s="494"/>
      <c r="Z15" s="497"/>
      <c r="AA15" s="497"/>
      <c r="AB15" s="498" t="str">
        <f t="shared" si="1"/>
        <v/>
      </c>
      <c r="AC15" s="497"/>
      <c r="AD15" s="497"/>
      <c r="AE15" s="497"/>
      <c r="AF15" s="176" t="str">
        <f>IFERROR(IF(AND(U14="Probabilidad",U15="Probabilidad"),(AH14-(+AH14*AB15)),IF(AND(U14="Impacto",U15="Probabilidad"),(AH13-(+AH13*AB15)),IF(U15="Impacto",AH14,""))),"")</f>
        <v/>
      </c>
      <c r="AG15" s="499" t="str">
        <f t="shared" si="4"/>
        <v/>
      </c>
      <c r="AH15" s="498" t="str">
        <f t="shared" si="2"/>
        <v/>
      </c>
      <c r="AI15" s="499" t="str">
        <f t="shared" si="5"/>
        <v/>
      </c>
      <c r="AJ15" s="498" t="str">
        <f>IFERROR(IF(AND(U14="Impacto",U15="Impacto"),(AJ14-(+AJ14*AB15)),IF(AND(U14="Probabilidad",U15="Impacto"),(AJ13-(+AJ13*AB15)),IF(U15="Probabilidad",AJ14,""))),"")</f>
        <v/>
      </c>
      <c r="AK15" s="500" t="str">
        <f t="shared" si="3"/>
        <v/>
      </c>
      <c r="AL15" s="508"/>
      <c r="AM15" s="502"/>
      <c r="AN15" s="502"/>
      <c r="AO15" s="503"/>
      <c r="AP15" s="503"/>
      <c r="AQ15" s="502"/>
      <c r="AR15" s="502"/>
      <c r="AS15" s="503"/>
      <c r="AT15" s="503"/>
      <c r="AU15" s="502"/>
      <c r="AV15" s="502"/>
      <c r="AW15" s="503"/>
      <c r="AX15" s="503"/>
      <c r="AY15" s="502"/>
      <c r="AZ15" s="502"/>
      <c r="BA15" s="503"/>
      <c r="BB15" s="503"/>
      <c r="BC15" s="502"/>
      <c r="BD15" s="494"/>
      <c r="BE15" s="503"/>
      <c r="BF15" s="503"/>
      <c r="BG15" s="502"/>
      <c r="BH15" s="503"/>
      <c r="BI15" s="502"/>
      <c r="BJ15" s="503"/>
      <c r="BK15" s="502"/>
      <c r="BL15" s="503"/>
      <c r="BM15" s="502"/>
      <c r="BN15" s="494"/>
      <c r="BO15" s="512"/>
      <c r="BP15" s="502"/>
      <c r="BQ15" s="502"/>
      <c r="BR15" s="502"/>
      <c r="BS15" s="503"/>
      <c r="BT15" s="502"/>
      <c r="BU15" s="502"/>
      <c r="BV15" s="503"/>
      <c r="BW15" s="502"/>
      <c r="BX15" s="494"/>
      <c r="BY15" s="502"/>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row>
    <row r="16" spans="1:103" ht="60" customHeight="1" x14ac:dyDescent="0.3">
      <c r="A16" s="484"/>
      <c r="B16" s="513"/>
      <c r="C16" s="486"/>
      <c r="D16" s="513"/>
      <c r="E16" s="513"/>
      <c r="F16" s="486"/>
      <c r="G16" s="513"/>
      <c r="H16" s="529"/>
      <c r="I16" s="513"/>
      <c r="J16" s="484"/>
      <c r="K16" s="490"/>
      <c r="L16" s="491"/>
      <c r="M16" s="513"/>
      <c r="N16" s="514"/>
      <c r="O16" s="490"/>
      <c r="P16" s="491"/>
      <c r="Q16" s="493"/>
      <c r="R16" s="494">
        <v>6</v>
      </c>
      <c r="S16" s="495"/>
      <c r="T16" s="494"/>
      <c r="U16" s="494" t="str">
        <f t="shared" si="0"/>
        <v/>
      </c>
      <c r="V16" s="494"/>
      <c r="W16" s="494"/>
      <c r="X16" s="494"/>
      <c r="Y16" s="494"/>
      <c r="Z16" s="497"/>
      <c r="AA16" s="497"/>
      <c r="AB16" s="498" t="str">
        <f t="shared" si="1"/>
        <v/>
      </c>
      <c r="AC16" s="497"/>
      <c r="AD16" s="497"/>
      <c r="AE16" s="497"/>
      <c r="AF16" s="176" t="str">
        <f>IFERROR(IF(AND(U15="Probabilidad",U16="Probabilidad"),(AH15-(+AH15*AB16)),IF(AND(U15="Impacto",U16="Probabilidad"),(AH14-(+AH14*AB16)),IF(U16="Impacto",AH15,""))),"")</f>
        <v/>
      </c>
      <c r="AG16" s="499" t="str">
        <f t="shared" si="4"/>
        <v/>
      </c>
      <c r="AH16" s="498" t="str">
        <f t="shared" si="2"/>
        <v/>
      </c>
      <c r="AI16" s="499" t="str">
        <f t="shared" si="5"/>
        <v/>
      </c>
      <c r="AJ16" s="498" t="str">
        <f>IFERROR(IF(AND(U15="Impacto",U16="Impacto"),(AJ15-(+AJ15*AB16)),IF(AND(U15="Probabilidad",U16="Impacto"),(AJ14-(+AJ14*AB16)),IF(U16="Probabilidad",AJ15,""))),"")</f>
        <v/>
      </c>
      <c r="AK16" s="500" t="str">
        <f t="shared" si="3"/>
        <v/>
      </c>
      <c r="AL16" s="513"/>
      <c r="AM16" s="502"/>
      <c r="AN16" s="502"/>
      <c r="AO16" s="503"/>
      <c r="AP16" s="503"/>
      <c r="AQ16" s="502"/>
      <c r="AR16" s="502"/>
      <c r="AS16" s="503"/>
      <c r="AT16" s="503"/>
      <c r="AU16" s="502"/>
      <c r="AV16" s="502"/>
      <c r="AW16" s="503"/>
      <c r="AX16" s="503"/>
      <c r="AY16" s="502"/>
      <c r="AZ16" s="502"/>
      <c r="BA16" s="503"/>
      <c r="BB16" s="503"/>
      <c r="BC16" s="502"/>
      <c r="BD16" s="494"/>
      <c r="BE16" s="503"/>
      <c r="BF16" s="503"/>
      <c r="BG16" s="502"/>
      <c r="BH16" s="503"/>
      <c r="BI16" s="502"/>
      <c r="BJ16" s="503"/>
      <c r="BK16" s="502"/>
      <c r="BL16" s="503"/>
      <c r="BM16" s="502"/>
      <c r="BN16" s="494"/>
      <c r="BO16" s="512"/>
      <c r="BP16" s="502"/>
      <c r="BQ16" s="502"/>
      <c r="BR16" s="502"/>
      <c r="BS16" s="503"/>
      <c r="BT16" s="502"/>
      <c r="BU16" s="502"/>
      <c r="BV16" s="503"/>
      <c r="BW16" s="502"/>
      <c r="BX16" s="494"/>
      <c r="BY16" s="502"/>
      <c r="BZ16" s="157"/>
      <c r="CA16" s="157"/>
      <c r="CB16" s="157"/>
      <c r="CC16" s="157"/>
      <c r="CD16" s="157"/>
      <c r="CE16" s="157"/>
      <c r="CF16" s="157"/>
      <c r="CG16" s="157"/>
      <c r="CH16" s="157"/>
      <c r="CI16" s="157"/>
      <c r="CJ16" s="157"/>
      <c r="CK16" s="157"/>
      <c r="CL16" s="157"/>
      <c r="CM16" s="157"/>
      <c r="CN16" s="157"/>
      <c r="CO16" s="157"/>
      <c r="CP16" s="157"/>
      <c r="CQ16" s="157"/>
      <c r="CR16" s="157"/>
      <c r="CS16" s="157"/>
      <c r="CT16" s="157"/>
      <c r="CU16" s="157"/>
      <c r="CV16" s="157"/>
      <c r="CW16" s="157"/>
      <c r="CX16" s="157"/>
      <c r="CY16" s="157"/>
    </row>
    <row r="17" spans="1:103" ht="27" customHeight="1" x14ac:dyDescent="0.3">
      <c r="A17" s="484">
        <v>3</v>
      </c>
      <c r="B17" s="486"/>
      <c r="C17" s="486"/>
      <c r="D17" s="486"/>
      <c r="E17" s="487"/>
      <c r="F17" s="486"/>
      <c r="G17" s="486"/>
      <c r="H17" s="486"/>
      <c r="I17" s="486"/>
      <c r="J17" s="484"/>
      <c r="K17" s="490" t="str">
        <f>IF(J17&lt;=0,"",IF(J17&lt;=2,"Muy Baja",IF(J17&lt;=24,"Baja",IF(J17&lt;=500,"Media",IF(J17&lt;=5000,"Alta","Muy Alta")))))</f>
        <v/>
      </c>
      <c r="L17" s="491" t="str">
        <f>IF(K17="","",IF(K17="Muy Baja",0.2,IF(K17="Baja",0.4,IF(K17="Media",0.6,IF(K17="Alta",0.8,IF(K17="Muy Alta",1,))))))</f>
        <v/>
      </c>
      <c r="M17" s="491"/>
      <c r="N17" s="492">
        <f>IF(NOT(ISERROR(MATCH(M17,'Tabla Impacto'!$B$221:$B$223,0))),'Tabla Impacto'!$F$223&amp;"Por favor no seleccionar los criterios de impacto(Afectación Económica o presupuestal y Pérdida Reputacional)",M17)</f>
        <v>0</v>
      </c>
      <c r="O17" s="490" t="str">
        <f>IF(OR(N17='Tabla Impacto'!$C$11,N17='Tabla Impacto'!$D$11),"Leve",IF(OR(N17='Tabla Impacto'!$C$12,N17='Tabla Impacto'!$D$12),"Menor",IF(OR(N17='Tabla Impacto'!$C$13,N17='Tabla Impacto'!$D$13),"Moderado",IF(OR(N17='Tabla Impacto'!$C$14,N17='Tabla Impacto'!$D$14),"Mayor",IF(OR(N17='Tabla Impacto'!$C$15,N17='Tabla Impacto'!$D$15),"Catastrófico","")))))</f>
        <v/>
      </c>
      <c r="P17" s="491" t="str">
        <f>IF(O17="","",IF(O17="Leve",0.2,IF(O17="Menor",0.4,IF(O17="Moderado",0.6,IF(O17="Mayor",0.8,IF(O17="Catastrófico",1,))))))</f>
        <v/>
      </c>
      <c r="Q17" s="493" t="str">
        <f>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
      </c>
      <c r="R17" s="494">
        <v>1</v>
      </c>
      <c r="S17" s="495"/>
      <c r="T17" s="494"/>
      <c r="U17" s="494" t="str">
        <f t="shared" si="0"/>
        <v/>
      </c>
      <c r="V17" s="494"/>
      <c r="W17" s="494"/>
      <c r="X17" s="494"/>
      <c r="Y17" s="494"/>
      <c r="Z17" s="497"/>
      <c r="AA17" s="497"/>
      <c r="AB17" s="498" t="str">
        <f t="shared" si="1"/>
        <v/>
      </c>
      <c r="AC17" s="497"/>
      <c r="AD17" s="497"/>
      <c r="AE17" s="497"/>
      <c r="AF17" s="176" t="str">
        <f>IFERROR(IF(U17="Probabilidad",(L17-(+L17*AB17)),IF(U17="Impacto",L17,"")),"")</f>
        <v/>
      </c>
      <c r="AG17" s="499" t="str">
        <f>IFERROR(IF(AF17="","",IF(AF17&lt;=0.2,"Muy Baja",IF(AF17&lt;=0.4,"Baja",IF(AF17&lt;=0.6,"Media",IF(AF17&lt;=0.8,"Alta","Muy Alta"))))),"")</f>
        <v/>
      </c>
      <c r="AH17" s="498" t="str">
        <f t="shared" si="2"/>
        <v/>
      </c>
      <c r="AI17" s="499" t="str">
        <f>IFERROR(IF(AJ17="","",IF(AJ17&lt;=0.2,"Leve",IF(AJ17&lt;=0.4,"Menor",IF(AJ17&lt;=0.6,"Moderado",IF(AJ17&lt;=0.8,"Mayor","Catastrófico"))))),"")</f>
        <v/>
      </c>
      <c r="AJ17" s="498" t="str">
        <f>IFERROR(IF(U17="Impacto",(P17-(+P17*AB17)),IF(U17="Probabilidad",P17,"")),"")</f>
        <v/>
      </c>
      <c r="AK17" s="500" t="str">
        <f t="shared" si="3"/>
        <v/>
      </c>
      <c r="AL17" s="530"/>
      <c r="AM17" s="502"/>
      <c r="AN17" s="502"/>
      <c r="AO17" s="512"/>
      <c r="AP17" s="512"/>
      <c r="AQ17" s="502"/>
      <c r="AR17" s="502"/>
      <c r="AS17" s="512"/>
      <c r="AT17" s="512"/>
      <c r="AU17" s="502"/>
      <c r="AV17" s="502"/>
      <c r="AW17" s="512"/>
      <c r="AX17" s="512"/>
      <c r="AY17" s="502"/>
      <c r="AZ17" s="502"/>
      <c r="BA17" s="512"/>
      <c r="BB17" s="512"/>
      <c r="BC17" s="502"/>
      <c r="BD17" s="502"/>
      <c r="BE17" s="512"/>
      <c r="BF17" s="512"/>
      <c r="BG17" s="502"/>
      <c r="BH17" s="512"/>
      <c r="BI17" s="502"/>
      <c r="BJ17" s="512"/>
      <c r="BK17" s="502"/>
      <c r="BL17" s="512"/>
      <c r="BM17" s="502"/>
      <c r="BN17" s="502"/>
      <c r="BO17" s="512"/>
      <c r="BP17" s="502"/>
      <c r="BQ17" s="502"/>
      <c r="BR17" s="502"/>
      <c r="BS17" s="512"/>
      <c r="BT17" s="502"/>
      <c r="BU17" s="502"/>
      <c r="BV17" s="512"/>
      <c r="BW17" s="502"/>
      <c r="BX17" s="502"/>
      <c r="BY17" s="502"/>
      <c r="BZ17" s="15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7"/>
      <c r="CW17" s="157"/>
      <c r="CX17" s="157"/>
      <c r="CY17" s="157"/>
    </row>
    <row r="18" spans="1:103" ht="16.5" customHeight="1" x14ac:dyDescent="0.3">
      <c r="A18" s="484"/>
      <c r="B18" s="486"/>
      <c r="C18" s="486"/>
      <c r="D18" s="486"/>
      <c r="E18" s="487"/>
      <c r="F18" s="486"/>
      <c r="G18" s="486"/>
      <c r="H18" s="486"/>
      <c r="I18" s="486"/>
      <c r="J18" s="484"/>
      <c r="K18" s="490"/>
      <c r="L18" s="491"/>
      <c r="M18" s="491"/>
      <c r="N18" s="509"/>
      <c r="O18" s="490"/>
      <c r="P18" s="491"/>
      <c r="Q18" s="493"/>
      <c r="R18" s="494">
        <v>2</v>
      </c>
      <c r="S18" s="495"/>
      <c r="T18" s="494"/>
      <c r="U18" s="494" t="str">
        <f t="shared" si="0"/>
        <v/>
      </c>
      <c r="V18" s="494"/>
      <c r="W18" s="494"/>
      <c r="X18" s="494"/>
      <c r="Y18" s="494"/>
      <c r="Z18" s="497"/>
      <c r="AA18" s="497"/>
      <c r="AB18" s="498" t="str">
        <f t="shared" si="1"/>
        <v/>
      </c>
      <c r="AC18" s="497"/>
      <c r="AD18" s="497"/>
      <c r="AE18" s="497"/>
      <c r="AF18" s="175" t="str">
        <f>IFERROR(IF(AND(U17="Probabilidad",U18="Probabilidad"),(AH17-(+AH17*AB18)),IF(U18="Probabilidad",(L17-(+L17*AB18)),IF(U18="Impacto",AH17,""))),"")</f>
        <v/>
      </c>
      <c r="AG18" s="499" t="str">
        <f t="shared" si="4"/>
        <v/>
      </c>
      <c r="AH18" s="498" t="str">
        <f t="shared" si="2"/>
        <v/>
      </c>
      <c r="AI18" s="499" t="str">
        <f t="shared" si="5"/>
        <v/>
      </c>
      <c r="AJ18" s="498" t="str">
        <f>IFERROR(IF(AND(U17="Impacto",U18="Impacto"),(AJ11-(+AJ11*AB18)),IF(U18="Impacto",($P$17-(+$P$17*AB18)),IF(U18="Probabilidad",AJ11,""))),"")</f>
        <v/>
      </c>
      <c r="AK18" s="500" t="str">
        <f t="shared" si="3"/>
        <v/>
      </c>
      <c r="AL18" s="531"/>
      <c r="AM18" s="502"/>
      <c r="AN18" s="502"/>
      <c r="AO18" s="512"/>
      <c r="AP18" s="512"/>
      <c r="AQ18" s="502"/>
      <c r="AR18" s="502"/>
      <c r="AS18" s="512"/>
      <c r="AT18" s="512"/>
      <c r="AU18" s="502"/>
      <c r="AV18" s="502"/>
      <c r="AW18" s="512"/>
      <c r="AX18" s="512"/>
      <c r="AY18" s="502"/>
      <c r="AZ18" s="502"/>
      <c r="BA18" s="512"/>
      <c r="BB18" s="512"/>
      <c r="BC18" s="502"/>
      <c r="BD18" s="502"/>
      <c r="BE18" s="512"/>
      <c r="BF18" s="512"/>
      <c r="BG18" s="502"/>
      <c r="BH18" s="512"/>
      <c r="BI18" s="502"/>
      <c r="BJ18" s="512"/>
      <c r="BK18" s="502"/>
      <c r="BL18" s="512"/>
      <c r="BM18" s="502"/>
      <c r="BN18" s="502"/>
      <c r="BO18" s="512"/>
      <c r="BP18" s="502"/>
      <c r="BQ18" s="502"/>
      <c r="BR18" s="502"/>
      <c r="BS18" s="512"/>
      <c r="BT18" s="502"/>
      <c r="BU18" s="502"/>
      <c r="BV18" s="512"/>
      <c r="BW18" s="502"/>
      <c r="BX18" s="502"/>
      <c r="BY18" s="502"/>
      <c r="BZ18" s="157"/>
      <c r="CA18" s="157"/>
      <c r="CB18" s="157"/>
      <c r="CC18" s="157"/>
      <c r="CD18" s="157"/>
      <c r="CE18" s="157"/>
      <c r="CF18" s="157"/>
      <c r="CG18" s="157"/>
      <c r="CH18" s="157"/>
      <c r="CI18" s="157"/>
      <c r="CJ18" s="157"/>
      <c r="CK18" s="157"/>
      <c r="CL18" s="157"/>
      <c r="CM18" s="157"/>
      <c r="CN18" s="157"/>
      <c r="CO18" s="157"/>
      <c r="CP18" s="157"/>
      <c r="CQ18" s="157"/>
      <c r="CR18" s="157"/>
      <c r="CS18" s="157"/>
      <c r="CT18" s="157"/>
      <c r="CU18" s="157"/>
      <c r="CV18" s="157"/>
      <c r="CW18" s="157"/>
      <c r="CX18" s="157"/>
      <c r="CY18" s="157"/>
    </row>
    <row r="19" spans="1:103" ht="16.5" customHeight="1" x14ac:dyDescent="0.3">
      <c r="A19" s="484"/>
      <c r="B19" s="486"/>
      <c r="C19" s="486"/>
      <c r="D19" s="486"/>
      <c r="E19" s="487"/>
      <c r="F19" s="486"/>
      <c r="G19" s="486"/>
      <c r="H19" s="486"/>
      <c r="I19" s="486"/>
      <c r="J19" s="484"/>
      <c r="K19" s="490"/>
      <c r="L19" s="491"/>
      <c r="M19" s="491"/>
      <c r="N19" s="509"/>
      <c r="O19" s="490"/>
      <c r="P19" s="491"/>
      <c r="Q19" s="493"/>
      <c r="R19" s="494">
        <v>3</v>
      </c>
      <c r="S19" s="511"/>
      <c r="T19" s="494"/>
      <c r="U19" s="494" t="str">
        <f t="shared" si="0"/>
        <v/>
      </c>
      <c r="V19" s="494"/>
      <c r="W19" s="494"/>
      <c r="X19" s="494"/>
      <c r="Y19" s="494"/>
      <c r="Z19" s="497"/>
      <c r="AA19" s="497"/>
      <c r="AB19" s="498" t="str">
        <f t="shared" si="1"/>
        <v/>
      </c>
      <c r="AC19" s="497"/>
      <c r="AD19" s="497"/>
      <c r="AE19" s="497"/>
      <c r="AF19" s="176" t="str">
        <f>IFERROR(IF(AND(U18="Probabilidad",U19="Probabilidad"),(AH18-(+AH18*AB19)),IF(AND(U18="Impacto",U19="Probabilidad"),(AH17-(+AH17*AB19)),IF(U19="Impacto",AH18,""))),"")</f>
        <v/>
      </c>
      <c r="AG19" s="499" t="str">
        <f t="shared" si="4"/>
        <v/>
      </c>
      <c r="AH19" s="498" t="str">
        <f t="shared" si="2"/>
        <v/>
      </c>
      <c r="AI19" s="499" t="str">
        <f t="shared" si="5"/>
        <v/>
      </c>
      <c r="AJ19" s="498" t="str">
        <f>IFERROR(IF(AND(U18="Impacto",U19="Impacto"),(AJ18-(+AJ18*AB19)),IF(AND(U18="Probabilidad",U19="Impacto"),(AJ17-(+AJ17*AB19)),IF(U19="Probabilidad",AJ18,""))),"")</f>
        <v/>
      </c>
      <c r="AK19" s="500" t="str">
        <f t="shared" si="3"/>
        <v/>
      </c>
      <c r="AL19" s="531"/>
      <c r="AM19" s="502"/>
      <c r="AN19" s="502"/>
      <c r="AO19" s="512"/>
      <c r="AP19" s="512"/>
      <c r="AQ19" s="502"/>
      <c r="AR19" s="502"/>
      <c r="AS19" s="512"/>
      <c r="AT19" s="512"/>
      <c r="AU19" s="502"/>
      <c r="AV19" s="502"/>
      <c r="AW19" s="512"/>
      <c r="AX19" s="512"/>
      <c r="AY19" s="502"/>
      <c r="AZ19" s="502"/>
      <c r="BA19" s="512"/>
      <c r="BB19" s="512"/>
      <c r="BC19" s="502"/>
      <c r="BD19" s="502"/>
      <c r="BE19" s="512"/>
      <c r="BF19" s="512"/>
      <c r="BG19" s="502"/>
      <c r="BH19" s="512"/>
      <c r="BI19" s="502"/>
      <c r="BJ19" s="512"/>
      <c r="BK19" s="502"/>
      <c r="BL19" s="512"/>
      <c r="BM19" s="502"/>
      <c r="BN19" s="502"/>
      <c r="BO19" s="512"/>
      <c r="BP19" s="502"/>
      <c r="BQ19" s="502"/>
      <c r="BR19" s="502"/>
      <c r="BS19" s="512"/>
      <c r="BT19" s="502"/>
      <c r="BU19" s="502"/>
      <c r="BV19" s="512"/>
      <c r="BW19" s="502"/>
      <c r="BX19" s="502"/>
      <c r="BY19" s="502"/>
      <c r="BZ19" s="157"/>
      <c r="CA19" s="157"/>
      <c r="CB19" s="157"/>
      <c r="CC19" s="157"/>
      <c r="CD19" s="157"/>
      <c r="CE19" s="157"/>
      <c r="CF19" s="157"/>
      <c r="CG19" s="157"/>
      <c r="CH19" s="157"/>
      <c r="CI19" s="157"/>
      <c r="CJ19" s="157"/>
      <c r="CK19" s="157"/>
      <c r="CL19" s="157"/>
      <c r="CM19" s="157"/>
      <c r="CN19" s="157"/>
      <c r="CO19" s="157"/>
      <c r="CP19" s="157"/>
      <c r="CQ19" s="157"/>
      <c r="CR19" s="157"/>
      <c r="CS19" s="157"/>
      <c r="CT19" s="157"/>
      <c r="CU19" s="157"/>
      <c r="CV19" s="157"/>
      <c r="CW19" s="157"/>
      <c r="CX19" s="157"/>
      <c r="CY19" s="157"/>
    </row>
    <row r="20" spans="1:103" ht="16.5" customHeight="1" x14ac:dyDescent="0.3">
      <c r="A20" s="484"/>
      <c r="B20" s="486"/>
      <c r="C20" s="486"/>
      <c r="D20" s="486"/>
      <c r="E20" s="487"/>
      <c r="F20" s="486"/>
      <c r="G20" s="486"/>
      <c r="H20" s="486"/>
      <c r="I20" s="486"/>
      <c r="J20" s="484"/>
      <c r="K20" s="490"/>
      <c r="L20" s="491"/>
      <c r="M20" s="491"/>
      <c r="N20" s="509"/>
      <c r="O20" s="490"/>
      <c r="P20" s="491"/>
      <c r="Q20" s="493"/>
      <c r="R20" s="494">
        <v>4</v>
      </c>
      <c r="S20" s="495"/>
      <c r="T20" s="494"/>
      <c r="U20" s="494" t="str">
        <f t="shared" si="0"/>
        <v/>
      </c>
      <c r="V20" s="494"/>
      <c r="W20" s="494"/>
      <c r="X20" s="494"/>
      <c r="Y20" s="494"/>
      <c r="Z20" s="497"/>
      <c r="AA20" s="497"/>
      <c r="AB20" s="498" t="str">
        <f t="shared" si="1"/>
        <v/>
      </c>
      <c r="AC20" s="497"/>
      <c r="AD20" s="497"/>
      <c r="AE20" s="497"/>
      <c r="AF20" s="176" t="str">
        <f>IFERROR(IF(AND(U19="Probabilidad",U20="Probabilidad"),(AH19-(+AH19*AB20)),IF(AND(U19="Impacto",U20="Probabilidad"),(AH18-(+AH18*AB20)),IF(U20="Impacto",AH19,""))),"")</f>
        <v/>
      </c>
      <c r="AG20" s="499" t="str">
        <f t="shared" si="4"/>
        <v/>
      </c>
      <c r="AH20" s="498" t="str">
        <f t="shared" si="2"/>
        <v/>
      </c>
      <c r="AI20" s="499" t="str">
        <f t="shared" si="5"/>
        <v/>
      </c>
      <c r="AJ20" s="498" t="str">
        <f>IFERROR(IF(AND(U19="Impacto",U20="Impacto"),(AJ19-(+AJ19*AB20)),IF(AND(U19="Probabilidad",U20="Impacto"),(AJ18-(+AJ18*AB20)),IF(U20="Probabilidad",AJ19,""))),"")</f>
        <v/>
      </c>
      <c r="AK20" s="500" t="str">
        <f t="shared" si="3"/>
        <v/>
      </c>
      <c r="AL20" s="531"/>
      <c r="AM20" s="502"/>
      <c r="AN20" s="502"/>
      <c r="AO20" s="512"/>
      <c r="AP20" s="512"/>
      <c r="AQ20" s="502"/>
      <c r="AR20" s="502"/>
      <c r="AS20" s="512"/>
      <c r="AT20" s="512"/>
      <c r="AU20" s="502"/>
      <c r="AV20" s="502"/>
      <c r="AW20" s="512"/>
      <c r="AX20" s="512"/>
      <c r="AY20" s="502"/>
      <c r="AZ20" s="502"/>
      <c r="BA20" s="512"/>
      <c r="BB20" s="512"/>
      <c r="BC20" s="502"/>
      <c r="BD20" s="502"/>
      <c r="BE20" s="512"/>
      <c r="BF20" s="512"/>
      <c r="BG20" s="502"/>
      <c r="BH20" s="512"/>
      <c r="BI20" s="502"/>
      <c r="BJ20" s="512"/>
      <c r="BK20" s="502"/>
      <c r="BL20" s="512"/>
      <c r="BM20" s="502"/>
      <c r="BN20" s="502"/>
      <c r="BO20" s="512"/>
      <c r="BP20" s="502"/>
      <c r="BQ20" s="502"/>
      <c r="BR20" s="502"/>
      <c r="BS20" s="512"/>
      <c r="BT20" s="502"/>
      <c r="BU20" s="502"/>
      <c r="BV20" s="512"/>
      <c r="BW20" s="502"/>
      <c r="BX20" s="502"/>
      <c r="BY20" s="502"/>
      <c r="BZ20" s="157"/>
      <c r="CA20" s="157"/>
      <c r="CB20" s="157"/>
      <c r="CC20" s="157"/>
      <c r="CD20" s="157"/>
      <c r="CE20" s="157"/>
      <c r="CF20" s="157"/>
      <c r="CG20" s="157"/>
      <c r="CH20" s="157"/>
      <c r="CI20" s="157"/>
      <c r="CJ20" s="157"/>
      <c r="CK20" s="157"/>
      <c r="CL20" s="157"/>
      <c r="CM20" s="157"/>
      <c r="CN20" s="157"/>
      <c r="CO20" s="157"/>
      <c r="CP20" s="157"/>
      <c r="CQ20" s="157"/>
      <c r="CR20" s="157"/>
      <c r="CS20" s="157"/>
      <c r="CT20" s="157"/>
      <c r="CU20" s="157"/>
      <c r="CV20" s="157"/>
      <c r="CW20" s="157"/>
      <c r="CX20" s="157"/>
      <c r="CY20" s="157"/>
    </row>
    <row r="21" spans="1:103" ht="16.5" customHeight="1" x14ac:dyDescent="0.3">
      <c r="A21" s="484"/>
      <c r="B21" s="486"/>
      <c r="C21" s="486"/>
      <c r="D21" s="486"/>
      <c r="E21" s="487"/>
      <c r="F21" s="486"/>
      <c r="G21" s="486"/>
      <c r="H21" s="486"/>
      <c r="I21" s="486"/>
      <c r="J21" s="484"/>
      <c r="K21" s="490"/>
      <c r="L21" s="491"/>
      <c r="M21" s="491"/>
      <c r="N21" s="509"/>
      <c r="O21" s="490"/>
      <c r="P21" s="491"/>
      <c r="Q21" s="493"/>
      <c r="R21" s="494">
        <v>5</v>
      </c>
      <c r="S21" s="495"/>
      <c r="T21" s="494"/>
      <c r="U21" s="494" t="str">
        <f t="shared" si="0"/>
        <v/>
      </c>
      <c r="V21" s="494"/>
      <c r="W21" s="494"/>
      <c r="X21" s="494"/>
      <c r="Y21" s="494"/>
      <c r="Z21" s="497"/>
      <c r="AA21" s="497"/>
      <c r="AB21" s="498" t="str">
        <f t="shared" si="1"/>
        <v/>
      </c>
      <c r="AC21" s="497"/>
      <c r="AD21" s="497"/>
      <c r="AE21" s="497"/>
      <c r="AF21" s="176" t="str">
        <f>IFERROR(IF(AND(U20="Probabilidad",U21="Probabilidad"),(AH20-(+AH20*AB21)),IF(AND(U20="Impacto",U21="Probabilidad"),(AH19-(+AH19*AB21)),IF(U21="Impacto",AH20,""))),"")</f>
        <v/>
      </c>
      <c r="AG21" s="499" t="str">
        <f t="shared" si="4"/>
        <v/>
      </c>
      <c r="AH21" s="498" t="str">
        <f t="shared" si="2"/>
        <v/>
      </c>
      <c r="AI21" s="499" t="str">
        <f t="shared" si="5"/>
        <v/>
      </c>
      <c r="AJ21" s="498" t="str">
        <f>IFERROR(IF(AND(U20="Impacto",U21="Impacto"),(AJ20-(+AJ20*AB21)),IF(AND(U20="Probabilidad",U21="Impacto"),(AJ19-(+AJ19*AB21)),IF(U21="Probabilidad",AJ20,""))),"")</f>
        <v/>
      </c>
      <c r="AK21" s="500" t="str">
        <f t="shared" si="3"/>
        <v/>
      </c>
      <c r="AL21" s="531"/>
      <c r="AM21" s="502"/>
      <c r="AN21" s="502"/>
      <c r="AO21" s="512"/>
      <c r="AP21" s="512"/>
      <c r="AQ21" s="502"/>
      <c r="AR21" s="502"/>
      <c r="AS21" s="512"/>
      <c r="AT21" s="512"/>
      <c r="AU21" s="502"/>
      <c r="AV21" s="502"/>
      <c r="AW21" s="512"/>
      <c r="AX21" s="512"/>
      <c r="AY21" s="502"/>
      <c r="AZ21" s="502"/>
      <c r="BA21" s="512"/>
      <c r="BB21" s="512"/>
      <c r="BC21" s="502"/>
      <c r="BD21" s="502"/>
      <c r="BE21" s="512"/>
      <c r="BF21" s="512"/>
      <c r="BG21" s="502"/>
      <c r="BH21" s="512"/>
      <c r="BI21" s="502"/>
      <c r="BJ21" s="512"/>
      <c r="BK21" s="502"/>
      <c r="BL21" s="512"/>
      <c r="BM21" s="502"/>
      <c r="BN21" s="502"/>
      <c r="BO21" s="512"/>
      <c r="BP21" s="502"/>
      <c r="BQ21" s="502"/>
      <c r="BR21" s="502"/>
      <c r="BS21" s="512"/>
      <c r="BT21" s="502"/>
      <c r="BU21" s="502"/>
      <c r="BV21" s="512"/>
      <c r="BW21" s="502"/>
      <c r="BX21" s="502"/>
      <c r="BY21" s="502"/>
      <c r="BZ21" s="157"/>
      <c r="CA21" s="157"/>
      <c r="CB21" s="157"/>
      <c r="CC21" s="157"/>
      <c r="CD21" s="157"/>
      <c r="CE21" s="157"/>
      <c r="CF21" s="157"/>
      <c r="CG21" s="157"/>
      <c r="CH21" s="157"/>
      <c r="CI21" s="157"/>
      <c r="CJ21" s="157"/>
      <c r="CK21" s="157"/>
      <c r="CL21" s="157"/>
      <c r="CM21" s="157"/>
      <c r="CN21" s="157"/>
      <c r="CO21" s="157"/>
      <c r="CP21" s="157"/>
      <c r="CQ21" s="157"/>
      <c r="CR21" s="157"/>
      <c r="CS21" s="157"/>
      <c r="CT21" s="157"/>
      <c r="CU21" s="157"/>
      <c r="CV21" s="157"/>
      <c r="CW21" s="157"/>
      <c r="CX21" s="157"/>
      <c r="CY21" s="157"/>
    </row>
    <row r="22" spans="1:103" ht="16.5" customHeight="1" x14ac:dyDescent="0.3">
      <c r="A22" s="484"/>
      <c r="B22" s="486"/>
      <c r="C22" s="486"/>
      <c r="D22" s="486"/>
      <c r="E22" s="487"/>
      <c r="F22" s="486"/>
      <c r="G22" s="486"/>
      <c r="H22" s="486"/>
      <c r="I22" s="486"/>
      <c r="J22" s="484"/>
      <c r="K22" s="490"/>
      <c r="L22" s="491"/>
      <c r="M22" s="491"/>
      <c r="N22" s="514"/>
      <c r="O22" s="490"/>
      <c r="P22" s="491"/>
      <c r="Q22" s="493"/>
      <c r="R22" s="494">
        <v>6</v>
      </c>
      <c r="S22" s="495"/>
      <c r="T22" s="494"/>
      <c r="U22" s="494" t="str">
        <f t="shared" si="0"/>
        <v/>
      </c>
      <c r="V22" s="494"/>
      <c r="W22" s="494"/>
      <c r="X22" s="494"/>
      <c r="Y22" s="494"/>
      <c r="Z22" s="497"/>
      <c r="AA22" s="497"/>
      <c r="AB22" s="498" t="str">
        <f t="shared" si="1"/>
        <v/>
      </c>
      <c r="AC22" s="497"/>
      <c r="AD22" s="497"/>
      <c r="AE22" s="497"/>
      <c r="AF22" s="176" t="str">
        <f>IFERROR(IF(AND(U21="Probabilidad",U22="Probabilidad"),(AH21-(+AH21*AB22)),IF(AND(U21="Impacto",U22="Probabilidad"),(AH20-(+AH20*AB22)),IF(U22="Impacto",AH21,""))),"")</f>
        <v/>
      </c>
      <c r="AG22" s="499" t="str">
        <f t="shared" si="4"/>
        <v/>
      </c>
      <c r="AH22" s="498" t="str">
        <f t="shared" si="2"/>
        <v/>
      </c>
      <c r="AI22" s="499" t="str">
        <f t="shared" si="5"/>
        <v/>
      </c>
      <c r="AJ22" s="498" t="str">
        <f>IFERROR(IF(AND(U21="Impacto",U22="Impacto"),(AJ21-(+AJ21*AB22)),IF(AND(U21="Probabilidad",U22="Impacto"),(AJ20-(+AJ20*AB22)),IF(U22="Probabilidad",AJ21,""))),"")</f>
        <v/>
      </c>
      <c r="AK22" s="500" t="str">
        <f t="shared" si="3"/>
        <v/>
      </c>
      <c r="AL22" s="532"/>
      <c r="AM22" s="502"/>
      <c r="AN22" s="502"/>
      <c r="AO22" s="512"/>
      <c r="AP22" s="512"/>
      <c r="AQ22" s="502"/>
      <c r="AR22" s="502"/>
      <c r="AS22" s="512"/>
      <c r="AT22" s="512"/>
      <c r="AU22" s="502"/>
      <c r="AV22" s="502"/>
      <c r="AW22" s="512"/>
      <c r="AX22" s="512"/>
      <c r="AY22" s="502"/>
      <c r="AZ22" s="502"/>
      <c r="BA22" s="512"/>
      <c r="BB22" s="512"/>
      <c r="BC22" s="502"/>
      <c r="BD22" s="502"/>
      <c r="BE22" s="512"/>
      <c r="BF22" s="512"/>
      <c r="BG22" s="502"/>
      <c r="BH22" s="512"/>
      <c r="BI22" s="502"/>
      <c r="BJ22" s="512"/>
      <c r="BK22" s="502"/>
      <c r="BL22" s="512"/>
      <c r="BM22" s="502"/>
      <c r="BN22" s="502"/>
      <c r="BO22" s="512"/>
      <c r="BP22" s="502"/>
      <c r="BQ22" s="502"/>
      <c r="BR22" s="502"/>
      <c r="BS22" s="512"/>
      <c r="BT22" s="502"/>
      <c r="BU22" s="502"/>
      <c r="BV22" s="512"/>
      <c r="BW22" s="502"/>
      <c r="BX22" s="502"/>
      <c r="BY22" s="502"/>
      <c r="BZ22" s="157"/>
      <c r="CA22" s="157"/>
      <c r="CB22" s="157"/>
      <c r="CC22" s="157"/>
      <c r="CD22" s="157"/>
      <c r="CE22" s="157"/>
      <c r="CF22" s="157"/>
      <c r="CG22" s="157"/>
      <c r="CH22" s="157"/>
      <c r="CI22" s="157"/>
      <c r="CJ22" s="157"/>
      <c r="CK22" s="157"/>
      <c r="CL22" s="157"/>
      <c r="CM22" s="157"/>
      <c r="CN22" s="157"/>
      <c r="CO22" s="157"/>
      <c r="CP22" s="157"/>
      <c r="CQ22" s="157"/>
      <c r="CR22" s="157"/>
      <c r="CS22" s="157"/>
      <c r="CT22" s="157"/>
      <c r="CU22" s="157"/>
      <c r="CV22" s="157"/>
      <c r="CW22" s="157"/>
      <c r="CX22" s="157"/>
      <c r="CY22" s="157"/>
    </row>
    <row r="23" spans="1:103" ht="16.5" customHeight="1" x14ac:dyDescent="0.3">
      <c r="A23" s="484">
        <v>4</v>
      </c>
      <c r="B23" s="486"/>
      <c r="C23" s="486"/>
      <c r="D23" s="486"/>
      <c r="E23" s="487"/>
      <c r="F23" s="486"/>
      <c r="G23" s="486"/>
      <c r="H23" s="486"/>
      <c r="I23" s="486"/>
      <c r="J23" s="484"/>
      <c r="K23" s="490" t="str">
        <f>IF(J23&lt;=0,"",IF(J23&lt;=2,"Muy Baja",IF(J23&lt;=24,"Baja",IF(J23&lt;=500,"Media",IF(J23&lt;=5000,"Alta","Muy Alta")))))</f>
        <v/>
      </c>
      <c r="L23" s="491" t="str">
        <f>IF(K23="","",IF(K23="Muy Baja",0.2,IF(K23="Baja",0.4,IF(K23="Media",0.6,IF(K23="Alta",0.8,IF(K23="Muy Alta",1,))))))</f>
        <v/>
      </c>
      <c r="M23" s="491"/>
      <c r="N23" s="492">
        <f>IF(NOT(ISERROR(MATCH(M23,'Tabla Impacto'!$B$221:$B$223,0))),'Tabla Impacto'!$F$223&amp;"Por favor no seleccionar los criterios de impacto(Afectación Económica o presupuestal y Pérdida Reputacional)",M23)</f>
        <v>0</v>
      </c>
      <c r="O23" s="490" t="str">
        <f>IF(OR(N23='Tabla Impacto'!$C$11,N23='Tabla Impacto'!$D$11),"Leve",IF(OR(N23='Tabla Impacto'!$C$12,N23='Tabla Impacto'!$D$12),"Menor",IF(OR(N23='Tabla Impacto'!$C$13,N23='Tabla Impacto'!$D$13),"Moderado",IF(OR(N23='Tabla Impacto'!$C$14,N23='Tabla Impacto'!$D$14),"Mayor",IF(OR(N23='Tabla Impacto'!$C$15,N23='Tabla Impacto'!$D$15),"Catastrófico","")))))</f>
        <v/>
      </c>
      <c r="P23" s="491" t="str">
        <f>IF(O23="","",IF(O23="Leve",0.2,IF(O23="Menor",0.4,IF(O23="Moderado",0.6,IF(O23="Mayor",0.8,IF(O23="Catastrófico",1,))))))</f>
        <v/>
      </c>
      <c r="Q23" s="493" t="str">
        <f>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494">
        <v>1</v>
      </c>
      <c r="S23" s="495"/>
      <c r="T23" s="494"/>
      <c r="U23" s="494" t="str">
        <f t="shared" si="0"/>
        <v/>
      </c>
      <c r="V23" s="494"/>
      <c r="W23" s="494"/>
      <c r="X23" s="494"/>
      <c r="Y23" s="494"/>
      <c r="Z23" s="497"/>
      <c r="AA23" s="497"/>
      <c r="AB23" s="498" t="str">
        <f t="shared" si="1"/>
        <v/>
      </c>
      <c r="AC23" s="497"/>
      <c r="AD23" s="497"/>
      <c r="AE23" s="497"/>
      <c r="AF23" s="176" t="str">
        <f>IFERROR(IF(U23="Probabilidad",(L23-(+L23*AB23)),IF(U23="Impacto",L23,"")),"")</f>
        <v/>
      </c>
      <c r="AG23" s="499" t="str">
        <f>IFERROR(IF(AF23="","",IF(AF23&lt;=0.2,"Muy Baja",IF(AF23&lt;=0.4,"Baja",IF(AF23&lt;=0.6,"Media",IF(AF23&lt;=0.8,"Alta","Muy Alta"))))),"")</f>
        <v/>
      </c>
      <c r="AH23" s="498" t="str">
        <f t="shared" si="2"/>
        <v/>
      </c>
      <c r="AI23" s="499" t="str">
        <f>IFERROR(IF(AJ23="","",IF(AJ23&lt;=0.2,"Leve",IF(AJ23&lt;=0.4,"Menor",IF(AJ23&lt;=0.6,"Moderado",IF(AJ23&lt;=0.8,"Mayor","Catastrófico"))))),"")</f>
        <v/>
      </c>
      <c r="AJ23" s="498" t="str">
        <f>IFERROR(IF(U23="Impacto",(P23-(+P23*AB23)),IF(U23="Probabilidad",P23,"")),"")</f>
        <v/>
      </c>
      <c r="AK23" s="500" t="str">
        <f t="shared" si="3"/>
        <v/>
      </c>
      <c r="AL23" s="501"/>
      <c r="AM23" s="502"/>
      <c r="AN23" s="502"/>
      <c r="AO23" s="503"/>
      <c r="AP23" s="503"/>
      <c r="AQ23" s="502"/>
      <c r="AR23" s="502"/>
      <c r="AS23" s="503"/>
      <c r="AT23" s="503"/>
      <c r="AU23" s="502"/>
      <c r="AV23" s="502"/>
      <c r="AW23" s="503"/>
      <c r="AX23" s="503"/>
      <c r="AY23" s="502"/>
      <c r="AZ23" s="502"/>
      <c r="BA23" s="503"/>
      <c r="BB23" s="503"/>
      <c r="BC23" s="502"/>
      <c r="BD23" s="494"/>
      <c r="BE23" s="503"/>
      <c r="BF23" s="503"/>
      <c r="BG23" s="502"/>
      <c r="BH23" s="503"/>
      <c r="BI23" s="502"/>
      <c r="BJ23" s="503"/>
      <c r="BK23" s="502"/>
      <c r="BL23" s="503"/>
      <c r="BM23" s="502"/>
      <c r="BN23" s="494"/>
      <c r="BO23" s="512"/>
      <c r="BP23" s="502"/>
      <c r="BQ23" s="502"/>
      <c r="BR23" s="502"/>
      <c r="BS23" s="503"/>
      <c r="BT23" s="502"/>
      <c r="BU23" s="502"/>
      <c r="BV23" s="503"/>
      <c r="BW23" s="502"/>
      <c r="BX23" s="494"/>
      <c r="BY23" s="502"/>
      <c r="BZ23" s="157"/>
      <c r="CA23" s="157"/>
      <c r="CB23" s="157"/>
      <c r="CC23" s="157"/>
      <c r="CD23" s="157"/>
      <c r="CE23" s="157"/>
      <c r="CF23" s="157"/>
      <c r="CG23" s="157"/>
      <c r="CH23" s="157"/>
      <c r="CI23" s="157"/>
      <c r="CJ23" s="157"/>
      <c r="CK23" s="157"/>
      <c r="CL23" s="157"/>
      <c r="CM23" s="157"/>
      <c r="CN23" s="157"/>
      <c r="CO23" s="157"/>
      <c r="CP23" s="157"/>
      <c r="CQ23" s="157"/>
      <c r="CR23" s="157"/>
      <c r="CS23" s="157"/>
      <c r="CT23" s="157"/>
      <c r="CU23" s="157"/>
      <c r="CV23" s="157"/>
      <c r="CW23" s="157"/>
      <c r="CX23" s="157"/>
      <c r="CY23" s="157"/>
    </row>
    <row r="24" spans="1:103" ht="16.5" customHeight="1" x14ac:dyDescent="0.3">
      <c r="A24" s="484"/>
      <c r="B24" s="486"/>
      <c r="C24" s="486"/>
      <c r="D24" s="486"/>
      <c r="E24" s="487"/>
      <c r="F24" s="486"/>
      <c r="G24" s="486"/>
      <c r="H24" s="486"/>
      <c r="I24" s="486"/>
      <c r="J24" s="484"/>
      <c r="K24" s="490"/>
      <c r="L24" s="491"/>
      <c r="M24" s="491"/>
      <c r="N24" s="509"/>
      <c r="O24" s="490"/>
      <c r="P24" s="491"/>
      <c r="Q24" s="493"/>
      <c r="R24" s="494">
        <v>2</v>
      </c>
      <c r="S24" s="495"/>
      <c r="T24" s="494"/>
      <c r="U24" s="494" t="str">
        <f t="shared" si="0"/>
        <v/>
      </c>
      <c r="V24" s="494"/>
      <c r="W24" s="494"/>
      <c r="X24" s="494"/>
      <c r="Y24" s="494"/>
      <c r="Z24" s="497"/>
      <c r="AA24" s="497"/>
      <c r="AB24" s="498" t="str">
        <f t="shared" si="1"/>
        <v/>
      </c>
      <c r="AC24" s="497"/>
      <c r="AD24" s="497"/>
      <c r="AE24" s="497"/>
      <c r="AF24" s="176" t="str">
        <f>IFERROR(IF(AND(U23="Probabilidad",U24="Probabilidad"),(AH23-(+AH23*AB24)),IF(U24="Probabilidad",(L23-(+L23*AB24)),IF(U24="Impacto",AH23,""))),"")</f>
        <v/>
      </c>
      <c r="AG24" s="499" t="str">
        <f t="shared" si="4"/>
        <v/>
      </c>
      <c r="AH24" s="498" t="str">
        <f t="shared" si="2"/>
        <v/>
      </c>
      <c r="AI24" s="499" t="str">
        <f t="shared" si="5"/>
        <v/>
      </c>
      <c r="AJ24" s="498" t="str">
        <f>IFERROR(IF(AND(U23="Impacto",U24="Impacto"),(AJ17-(+AJ17*AB24)),IF(U24="Impacto",($P$23-(+$P$23*AB24)),IF(U24="Probabilidad",AJ17,""))),"")</f>
        <v/>
      </c>
      <c r="AK24" s="500" t="str">
        <f t="shared" si="3"/>
        <v/>
      </c>
      <c r="AL24" s="510"/>
      <c r="AM24" s="502"/>
      <c r="AN24" s="502"/>
      <c r="AO24" s="503"/>
      <c r="AP24" s="503"/>
      <c r="AQ24" s="502"/>
      <c r="AR24" s="502"/>
      <c r="AS24" s="503"/>
      <c r="AT24" s="503"/>
      <c r="AU24" s="502"/>
      <c r="AV24" s="502"/>
      <c r="AW24" s="503"/>
      <c r="AX24" s="503"/>
      <c r="AY24" s="502"/>
      <c r="AZ24" s="502"/>
      <c r="BA24" s="503"/>
      <c r="BB24" s="503"/>
      <c r="BC24" s="502"/>
      <c r="BD24" s="494"/>
      <c r="BE24" s="503"/>
      <c r="BF24" s="503"/>
      <c r="BG24" s="502"/>
      <c r="BH24" s="503"/>
      <c r="BI24" s="502"/>
      <c r="BJ24" s="503"/>
      <c r="BK24" s="502"/>
      <c r="BL24" s="503"/>
      <c r="BM24" s="502"/>
      <c r="BN24" s="494"/>
      <c r="BO24" s="512"/>
      <c r="BP24" s="502"/>
      <c r="BQ24" s="502"/>
      <c r="BR24" s="502"/>
      <c r="BS24" s="503"/>
      <c r="BT24" s="502"/>
      <c r="BU24" s="502"/>
      <c r="BV24" s="503"/>
      <c r="BW24" s="502"/>
      <c r="BX24" s="494"/>
      <c r="BY24" s="502"/>
      <c r="BZ24" s="157"/>
      <c r="CA24" s="157"/>
      <c r="CB24" s="157"/>
      <c r="CC24" s="157"/>
      <c r="CD24" s="157"/>
      <c r="CE24" s="157"/>
      <c r="CF24" s="157"/>
      <c r="CG24" s="157"/>
      <c r="CH24" s="157"/>
      <c r="CI24" s="157"/>
      <c r="CJ24" s="157"/>
      <c r="CK24" s="157"/>
      <c r="CL24" s="157"/>
      <c r="CM24" s="157"/>
      <c r="CN24" s="157"/>
      <c r="CO24" s="157"/>
      <c r="CP24" s="157"/>
      <c r="CQ24" s="157"/>
      <c r="CR24" s="157"/>
      <c r="CS24" s="157"/>
      <c r="CT24" s="157"/>
      <c r="CU24" s="157"/>
      <c r="CV24" s="157"/>
      <c r="CW24" s="157"/>
      <c r="CX24" s="157"/>
      <c r="CY24" s="157"/>
    </row>
    <row r="25" spans="1:103" ht="16.5" customHeight="1" x14ac:dyDescent="0.3">
      <c r="A25" s="484"/>
      <c r="B25" s="486"/>
      <c r="C25" s="486"/>
      <c r="D25" s="486"/>
      <c r="E25" s="487"/>
      <c r="F25" s="486"/>
      <c r="G25" s="486"/>
      <c r="H25" s="486"/>
      <c r="I25" s="486"/>
      <c r="J25" s="484"/>
      <c r="K25" s="490"/>
      <c r="L25" s="491"/>
      <c r="M25" s="491"/>
      <c r="N25" s="509"/>
      <c r="O25" s="490"/>
      <c r="P25" s="491"/>
      <c r="Q25" s="493"/>
      <c r="R25" s="494">
        <v>3</v>
      </c>
      <c r="S25" s="511"/>
      <c r="T25" s="494"/>
      <c r="U25" s="494" t="str">
        <f t="shared" si="0"/>
        <v/>
      </c>
      <c r="V25" s="494"/>
      <c r="W25" s="494"/>
      <c r="X25" s="494"/>
      <c r="Y25" s="494"/>
      <c r="Z25" s="497"/>
      <c r="AA25" s="497"/>
      <c r="AB25" s="498" t="str">
        <f t="shared" si="1"/>
        <v/>
      </c>
      <c r="AC25" s="497"/>
      <c r="AD25" s="497"/>
      <c r="AE25" s="497"/>
      <c r="AF25" s="176" t="str">
        <f>IFERROR(IF(AND(U24="Probabilidad",U25="Probabilidad"),(AH24-(+AH24*AB25)),IF(AND(U24="Impacto",U25="Probabilidad"),(AH23-(+AH23*AB25)),IF(U25="Impacto",AH24,""))),"")</f>
        <v/>
      </c>
      <c r="AG25" s="499" t="str">
        <f t="shared" si="4"/>
        <v/>
      </c>
      <c r="AH25" s="498" t="str">
        <f t="shared" si="2"/>
        <v/>
      </c>
      <c r="AI25" s="499" t="str">
        <f t="shared" si="5"/>
        <v/>
      </c>
      <c r="AJ25" s="498" t="str">
        <f>IFERROR(IF(AND(U24="Impacto",U25="Impacto"),(AJ24-(+AJ24*AB25)),IF(AND(U24="Probabilidad",U25="Impacto"),(AJ23-(+AJ23*AB25)),IF(U25="Probabilidad",AJ24,""))),"")</f>
        <v/>
      </c>
      <c r="AK25" s="500" t="str">
        <f t="shared" si="3"/>
        <v/>
      </c>
      <c r="AL25" s="510"/>
      <c r="AM25" s="502"/>
      <c r="AN25" s="502"/>
      <c r="AO25" s="503"/>
      <c r="AP25" s="503"/>
      <c r="AQ25" s="502"/>
      <c r="AR25" s="502"/>
      <c r="AS25" s="503"/>
      <c r="AT25" s="503"/>
      <c r="AU25" s="502"/>
      <c r="AV25" s="502"/>
      <c r="AW25" s="503"/>
      <c r="AX25" s="503"/>
      <c r="AY25" s="502"/>
      <c r="AZ25" s="502"/>
      <c r="BA25" s="503"/>
      <c r="BB25" s="503"/>
      <c r="BC25" s="502"/>
      <c r="BD25" s="494"/>
      <c r="BE25" s="503"/>
      <c r="BF25" s="503"/>
      <c r="BG25" s="502"/>
      <c r="BH25" s="503"/>
      <c r="BI25" s="502"/>
      <c r="BJ25" s="503"/>
      <c r="BK25" s="502"/>
      <c r="BL25" s="503"/>
      <c r="BM25" s="502"/>
      <c r="BN25" s="494"/>
      <c r="BO25" s="512"/>
      <c r="BP25" s="502"/>
      <c r="BQ25" s="502"/>
      <c r="BR25" s="502"/>
      <c r="BS25" s="503"/>
      <c r="BT25" s="502"/>
      <c r="BU25" s="502"/>
      <c r="BV25" s="503"/>
      <c r="BW25" s="502"/>
      <c r="BX25" s="494"/>
      <c r="BY25" s="502"/>
      <c r="BZ25" s="157"/>
      <c r="CA25" s="157"/>
      <c r="CB25" s="157"/>
      <c r="CC25" s="157"/>
      <c r="CD25" s="157"/>
      <c r="CE25" s="157"/>
      <c r="CF25" s="157"/>
      <c r="CG25" s="157"/>
      <c r="CH25" s="157"/>
      <c r="CI25" s="157"/>
      <c r="CJ25" s="157"/>
      <c r="CK25" s="157"/>
      <c r="CL25" s="157"/>
      <c r="CM25" s="157"/>
      <c r="CN25" s="157"/>
      <c r="CO25" s="157"/>
      <c r="CP25" s="157"/>
      <c r="CQ25" s="157"/>
      <c r="CR25" s="157"/>
      <c r="CS25" s="157"/>
      <c r="CT25" s="157"/>
      <c r="CU25" s="157"/>
      <c r="CV25" s="157"/>
      <c r="CW25" s="157"/>
      <c r="CX25" s="157"/>
      <c r="CY25" s="157"/>
    </row>
    <row r="26" spans="1:103" ht="16.5" customHeight="1" x14ac:dyDescent="0.3">
      <c r="A26" s="484"/>
      <c r="B26" s="486"/>
      <c r="C26" s="486"/>
      <c r="D26" s="486"/>
      <c r="E26" s="487"/>
      <c r="F26" s="486"/>
      <c r="G26" s="486"/>
      <c r="H26" s="486"/>
      <c r="I26" s="486"/>
      <c r="J26" s="484"/>
      <c r="K26" s="490"/>
      <c r="L26" s="491"/>
      <c r="M26" s="491"/>
      <c r="N26" s="509"/>
      <c r="O26" s="490"/>
      <c r="P26" s="491"/>
      <c r="Q26" s="493"/>
      <c r="R26" s="494">
        <v>4</v>
      </c>
      <c r="S26" s="495"/>
      <c r="T26" s="494"/>
      <c r="U26" s="494" t="str">
        <f t="shared" si="0"/>
        <v/>
      </c>
      <c r="V26" s="494"/>
      <c r="W26" s="494"/>
      <c r="X26" s="494"/>
      <c r="Y26" s="494"/>
      <c r="Z26" s="497"/>
      <c r="AA26" s="497"/>
      <c r="AB26" s="498" t="str">
        <f t="shared" si="1"/>
        <v/>
      </c>
      <c r="AC26" s="497"/>
      <c r="AD26" s="497"/>
      <c r="AE26" s="497"/>
      <c r="AF26" s="176" t="str">
        <f>IFERROR(IF(AND(U25="Probabilidad",U26="Probabilidad"),(AH25-(+AH25*AB26)),IF(AND(U25="Impacto",U26="Probabilidad"),(AH24-(+AH24*AB26)),IF(U26="Impacto",AH25,""))),"")</f>
        <v/>
      </c>
      <c r="AG26" s="499" t="str">
        <f t="shared" si="4"/>
        <v/>
      </c>
      <c r="AH26" s="498" t="str">
        <f t="shared" si="2"/>
        <v/>
      </c>
      <c r="AI26" s="499" t="str">
        <f t="shared" si="5"/>
        <v/>
      </c>
      <c r="AJ26" s="498" t="str">
        <f>IFERROR(IF(AND(U25="Impacto",U26="Impacto"),(AJ25-(+AJ25*AB26)),IF(AND(U25="Probabilidad",U26="Impacto"),(AJ24-(+AJ24*AB26)),IF(U26="Probabilidad",AJ25,""))),"")</f>
        <v/>
      </c>
      <c r="AK26" s="500" t="str">
        <f t="shared" si="3"/>
        <v/>
      </c>
      <c r="AL26" s="510"/>
      <c r="AM26" s="502"/>
      <c r="AN26" s="502"/>
      <c r="AO26" s="503"/>
      <c r="AP26" s="503"/>
      <c r="AQ26" s="502"/>
      <c r="AR26" s="502"/>
      <c r="AS26" s="503"/>
      <c r="AT26" s="503"/>
      <c r="AU26" s="502"/>
      <c r="AV26" s="502"/>
      <c r="AW26" s="503"/>
      <c r="AX26" s="503"/>
      <c r="AY26" s="502"/>
      <c r="AZ26" s="502"/>
      <c r="BA26" s="503"/>
      <c r="BB26" s="503"/>
      <c r="BC26" s="502"/>
      <c r="BD26" s="494"/>
      <c r="BE26" s="503"/>
      <c r="BF26" s="503"/>
      <c r="BG26" s="502"/>
      <c r="BH26" s="503"/>
      <c r="BI26" s="502"/>
      <c r="BJ26" s="503"/>
      <c r="BK26" s="502"/>
      <c r="BL26" s="503"/>
      <c r="BM26" s="502"/>
      <c r="BN26" s="494"/>
      <c r="BO26" s="512"/>
      <c r="BP26" s="502"/>
      <c r="BQ26" s="502"/>
      <c r="BR26" s="502"/>
      <c r="BS26" s="503"/>
      <c r="BT26" s="502"/>
      <c r="BU26" s="502"/>
      <c r="BV26" s="503"/>
      <c r="BW26" s="502"/>
      <c r="BX26" s="494"/>
      <c r="BY26" s="502"/>
      <c r="BZ26" s="157"/>
      <c r="CA26" s="157"/>
      <c r="CB26" s="157"/>
      <c r="CC26" s="157"/>
      <c r="CD26" s="157"/>
      <c r="CE26" s="157"/>
      <c r="CF26" s="157"/>
      <c r="CG26" s="157"/>
      <c r="CH26" s="157"/>
      <c r="CI26" s="157"/>
      <c r="CJ26" s="157"/>
      <c r="CK26" s="157"/>
      <c r="CL26" s="157"/>
      <c r="CM26" s="157"/>
      <c r="CN26" s="157"/>
      <c r="CO26" s="157"/>
      <c r="CP26" s="157"/>
      <c r="CQ26" s="157"/>
      <c r="CR26" s="157"/>
      <c r="CS26" s="157"/>
      <c r="CT26" s="157"/>
      <c r="CU26" s="157"/>
      <c r="CV26" s="157"/>
      <c r="CW26" s="157"/>
      <c r="CX26" s="157"/>
      <c r="CY26" s="157"/>
    </row>
    <row r="27" spans="1:103" ht="16.5" customHeight="1" x14ac:dyDescent="0.3">
      <c r="A27" s="484"/>
      <c r="B27" s="486"/>
      <c r="C27" s="486"/>
      <c r="D27" s="486"/>
      <c r="E27" s="487"/>
      <c r="F27" s="486"/>
      <c r="G27" s="486"/>
      <c r="H27" s="486"/>
      <c r="I27" s="486"/>
      <c r="J27" s="484"/>
      <c r="K27" s="490"/>
      <c r="L27" s="491"/>
      <c r="M27" s="491"/>
      <c r="N27" s="509"/>
      <c r="O27" s="490"/>
      <c r="P27" s="491"/>
      <c r="Q27" s="493"/>
      <c r="R27" s="494">
        <v>5</v>
      </c>
      <c r="S27" s="495"/>
      <c r="T27" s="494"/>
      <c r="U27" s="494" t="str">
        <f t="shared" si="0"/>
        <v/>
      </c>
      <c r="V27" s="494"/>
      <c r="W27" s="494"/>
      <c r="X27" s="494"/>
      <c r="Y27" s="494"/>
      <c r="Z27" s="497"/>
      <c r="AA27" s="497"/>
      <c r="AB27" s="498" t="str">
        <f t="shared" si="1"/>
        <v/>
      </c>
      <c r="AC27" s="497"/>
      <c r="AD27" s="497"/>
      <c r="AE27" s="497"/>
      <c r="AF27" s="175" t="str">
        <f>IFERROR(IF(AND(U26="Probabilidad",U27="Probabilidad"),(AH26-(+AH26*AB27)),IF(AND(U26="Impacto",U27="Probabilidad"),(AH25-(+AH25*AB27)),IF(U27="Impacto",AH26,""))),"")</f>
        <v/>
      </c>
      <c r="AG27" s="499" t="str">
        <f>IFERROR(IF(AF27="","",IF(AF27&lt;=0.2,"Muy Baja",IF(AF27&lt;=0.4,"Baja",IF(AF27&lt;=0.6,"Media",IF(AF27&lt;=0.8,"Alta","Muy Alta"))))),"")</f>
        <v/>
      </c>
      <c r="AH27" s="498" t="str">
        <f t="shared" si="2"/>
        <v/>
      </c>
      <c r="AI27" s="499" t="str">
        <f t="shared" si="5"/>
        <v/>
      </c>
      <c r="AJ27" s="498" t="str">
        <f>IFERROR(IF(AND(U26="Impacto",U27="Impacto"),(AJ26-(+AJ26*AB27)),IF(AND(U26="Probabilidad",U27="Impacto"),(AJ25-(+AJ25*AB27)),IF(U27="Probabilidad",AJ26,""))),"")</f>
        <v/>
      </c>
      <c r="AK27" s="500" t="str">
        <f t="shared" si="3"/>
        <v/>
      </c>
      <c r="AL27" s="510"/>
      <c r="AM27" s="502"/>
      <c r="AN27" s="502"/>
      <c r="AO27" s="503"/>
      <c r="AP27" s="503"/>
      <c r="AQ27" s="502"/>
      <c r="AR27" s="502"/>
      <c r="AS27" s="503"/>
      <c r="AT27" s="503"/>
      <c r="AU27" s="502"/>
      <c r="AV27" s="502"/>
      <c r="AW27" s="503"/>
      <c r="AX27" s="503"/>
      <c r="AY27" s="502"/>
      <c r="AZ27" s="502"/>
      <c r="BA27" s="503"/>
      <c r="BB27" s="503"/>
      <c r="BC27" s="502"/>
      <c r="BD27" s="494"/>
      <c r="BE27" s="503"/>
      <c r="BF27" s="503"/>
      <c r="BG27" s="502"/>
      <c r="BH27" s="503"/>
      <c r="BI27" s="502"/>
      <c r="BJ27" s="503"/>
      <c r="BK27" s="502"/>
      <c r="BL27" s="503"/>
      <c r="BM27" s="502"/>
      <c r="BN27" s="494"/>
      <c r="BO27" s="512"/>
      <c r="BP27" s="502"/>
      <c r="BQ27" s="502"/>
      <c r="BR27" s="502"/>
      <c r="BS27" s="503"/>
      <c r="BT27" s="502"/>
      <c r="BU27" s="502"/>
      <c r="BV27" s="503"/>
      <c r="BW27" s="502"/>
      <c r="BX27" s="494"/>
      <c r="BY27" s="502"/>
      <c r="BZ27" s="157"/>
      <c r="CA27" s="157"/>
      <c r="CB27" s="157"/>
      <c r="CC27" s="157"/>
      <c r="CD27" s="157"/>
      <c r="CE27" s="157"/>
      <c r="CF27" s="157"/>
      <c r="CG27" s="157"/>
      <c r="CH27" s="157"/>
      <c r="CI27" s="157"/>
      <c r="CJ27" s="157"/>
      <c r="CK27" s="157"/>
      <c r="CL27" s="157"/>
      <c r="CM27" s="157"/>
      <c r="CN27" s="157"/>
      <c r="CO27" s="157"/>
      <c r="CP27" s="157"/>
      <c r="CQ27" s="157"/>
      <c r="CR27" s="157"/>
      <c r="CS27" s="157"/>
      <c r="CT27" s="157"/>
      <c r="CU27" s="157"/>
      <c r="CV27" s="157"/>
      <c r="CW27" s="157"/>
      <c r="CX27" s="157"/>
      <c r="CY27" s="157"/>
    </row>
    <row r="28" spans="1:103" ht="16.5" customHeight="1" x14ac:dyDescent="0.3">
      <c r="A28" s="484"/>
      <c r="B28" s="486"/>
      <c r="C28" s="486"/>
      <c r="D28" s="486"/>
      <c r="E28" s="487"/>
      <c r="F28" s="486"/>
      <c r="G28" s="486"/>
      <c r="H28" s="486"/>
      <c r="I28" s="486"/>
      <c r="J28" s="484"/>
      <c r="K28" s="490"/>
      <c r="L28" s="491"/>
      <c r="M28" s="491"/>
      <c r="N28" s="514"/>
      <c r="O28" s="490"/>
      <c r="P28" s="491"/>
      <c r="Q28" s="493"/>
      <c r="R28" s="494">
        <v>6</v>
      </c>
      <c r="S28" s="495"/>
      <c r="T28" s="494"/>
      <c r="U28" s="494" t="str">
        <f t="shared" si="0"/>
        <v/>
      </c>
      <c r="V28" s="494"/>
      <c r="W28" s="494"/>
      <c r="X28" s="494"/>
      <c r="Y28" s="494"/>
      <c r="Z28" s="497"/>
      <c r="AA28" s="497"/>
      <c r="AB28" s="498" t="str">
        <f t="shared" si="1"/>
        <v/>
      </c>
      <c r="AC28" s="497"/>
      <c r="AD28" s="497"/>
      <c r="AE28" s="497"/>
      <c r="AF28" s="176" t="str">
        <f>IFERROR(IF(AND(U27="Probabilidad",U28="Probabilidad"),(AH27-(+AH27*AB28)),IF(AND(U27="Impacto",U28="Probabilidad"),(AH26-(+AH26*AB28)),IF(U28="Impacto",AH27,""))),"")</f>
        <v/>
      </c>
      <c r="AG28" s="499" t="str">
        <f t="shared" si="4"/>
        <v/>
      </c>
      <c r="AH28" s="498" t="str">
        <f t="shared" si="2"/>
        <v/>
      </c>
      <c r="AI28" s="499" t="str">
        <f t="shared" si="5"/>
        <v/>
      </c>
      <c r="AJ28" s="498" t="str">
        <f>IFERROR(IF(AND(U27="Impacto",U28="Impacto"),(AJ27-(+AJ27*AB28)),IF(AND(U27="Probabilidad",U28="Impacto"),(AJ26-(+AJ26*AB28)),IF(U28="Probabilidad",AJ27,""))),"")</f>
        <v/>
      </c>
      <c r="AK28" s="500" t="str">
        <f t="shared" si="3"/>
        <v/>
      </c>
      <c r="AL28" s="515"/>
      <c r="AM28" s="502"/>
      <c r="AN28" s="502"/>
      <c r="AO28" s="503"/>
      <c r="AP28" s="503"/>
      <c r="AQ28" s="502"/>
      <c r="AR28" s="502"/>
      <c r="AS28" s="503"/>
      <c r="AT28" s="503"/>
      <c r="AU28" s="502"/>
      <c r="AV28" s="502"/>
      <c r="AW28" s="503"/>
      <c r="AX28" s="503"/>
      <c r="AY28" s="502"/>
      <c r="AZ28" s="502"/>
      <c r="BA28" s="503"/>
      <c r="BB28" s="503"/>
      <c r="BC28" s="502"/>
      <c r="BD28" s="494"/>
      <c r="BE28" s="503"/>
      <c r="BF28" s="503"/>
      <c r="BG28" s="502"/>
      <c r="BH28" s="503"/>
      <c r="BI28" s="502"/>
      <c r="BJ28" s="503"/>
      <c r="BK28" s="502"/>
      <c r="BL28" s="503"/>
      <c r="BM28" s="502"/>
      <c r="BN28" s="494"/>
      <c r="BO28" s="512"/>
      <c r="BP28" s="502"/>
      <c r="BQ28" s="502"/>
      <c r="BR28" s="502"/>
      <c r="BS28" s="503"/>
      <c r="BT28" s="502"/>
      <c r="BU28" s="502"/>
      <c r="BV28" s="503"/>
      <c r="BW28" s="502"/>
      <c r="BX28" s="494"/>
      <c r="BY28" s="502"/>
      <c r="BZ28" s="157"/>
      <c r="CA28" s="157"/>
      <c r="CB28" s="157"/>
      <c r="CC28" s="157"/>
      <c r="CD28" s="157"/>
      <c r="CE28" s="157"/>
      <c r="CF28" s="157"/>
      <c r="CG28" s="157"/>
      <c r="CH28" s="157"/>
      <c r="CI28" s="157"/>
      <c r="CJ28" s="157"/>
      <c r="CK28" s="157"/>
      <c r="CL28" s="157"/>
      <c r="CM28" s="157"/>
      <c r="CN28" s="157"/>
      <c r="CO28" s="157"/>
      <c r="CP28" s="157"/>
      <c r="CQ28" s="157"/>
      <c r="CR28" s="157"/>
      <c r="CS28" s="157"/>
      <c r="CT28" s="157"/>
      <c r="CU28" s="157"/>
      <c r="CV28" s="157"/>
      <c r="CW28" s="157"/>
      <c r="CX28" s="157"/>
      <c r="CY28" s="157"/>
    </row>
    <row r="29" spans="1:103" ht="16.5" customHeight="1" x14ac:dyDescent="0.3">
      <c r="A29" s="484">
        <v>5</v>
      </c>
      <c r="B29" s="486"/>
      <c r="C29" s="486"/>
      <c r="D29" s="486"/>
      <c r="E29" s="487"/>
      <c r="F29" s="486"/>
      <c r="G29" s="486"/>
      <c r="H29" s="486"/>
      <c r="I29" s="486"/>
      <c r="J29" s="484"/>
      <c r="K29" s="490" t="str">
        <f>IF(J29&lt;=0,"",IF(J29&lt;=2,"Muy Baja",IF(J29&lt;=24,"Baja",IF(J29&lt;=500,"Media",IF(J29&lt;=5000,"Alta","Muy Alta")))))</f>
        <v/>
      </c>
      <c r="L29" s="491" t="str">
        <f>IF(K29="","",IF(K29="Muy Baja",0.2,IF(K29="Baja",0.4,IF(K29="Media",0.6,IF(K29="Alta",0.8,IF(K29="Muy Alta",1,))))))</f>
        <v/>
      </c>
      <c r="M29" s="491"/>
      <c r="N29" s="492">
        <f>IF(NOT(ISERROR(MATCH(M29,'Tabla Impacto'!$B$221:$B$223,0))),'Tabla Impacto'!$F$223&amp;"Por favor no seleccionar los criterios de impacto(Afectación Económica o presupuestal y Pérdida Reputacional)",M29)</f>
        <v>0</v>
      </c>
      <c r="O29" s="490" t="str">
        <f>IF(OR(N29='Tabla Impacto'!$C$11,N29='Tabla Impacto'!$D$11),"Leve",IF(OR(N29='Tabla Impacto'!$C$12,N29='Tabla Impacto'!$D$12),"Menor",IF(OR(N29='Tabla Impacto'!$C$13,N29='Tabla Impacto'!$D$13),"Moderado",IF(OR(N29='Tabla Impacto'!$C$14,N29='Tabla Impacto'!$D$14),"Mayor",IF(OR(N29='Tabla Impacto'!$C$15,N29='Tabla Impacto'!$D$15),"Catastrófico","")))))</f>
        <v/>
      </c>
      <c r="P29" s="491" t="str">
        <f>IF(O29="","",IF(O29="Leve",0.2,IF(O29="Menor",0.4,IF(O29="Moderado",0.6,IF(O29="Mayor",0.8,IF(O29="Catastrófico",1,))))))</f>
        <v/>
      </c>
      <c r="Q29" s="493" t="str">
        <f>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494">
        <v>1</v>
      </c>
      <c r="S29" s="495"/>
      <c r="T29" s="494"/>
      <c r="U29" s="494" t="str">
        <f t="shared" si="0"/>
        <v/>
      </c>
      <c r="V29" s="494"/>
      <c r="W29" s="494"/>
      <c r="X29" s="494"/>
      <c r="Y29" s="494"/>
      <c r="Z29" s="497"/>
      <c r="AA29" s="497"/>
      <c r="AB29" s="498" t="str">
        <f t="shared" si="1"/>
        <v/>
      </c>
      <c r="AC29" s="497"/>
      <c r="AD29" s="497"/>
      <c r="AE29" s="497"/>
      <c r="AF29" s="176" t="str">
        <f>IFERROR(IF(U29="Probabilidad",(L29-(+L29*AB29)),IF(U29="Impacto",L29,"")),"")</f>
        <v/>
      </c>
      <c r="AG29" s="499" t="str">
        <f>IFERROR(IF(AF29="","",IF(AF29&lt;=0.2,"Muy Baja",IF(AF29&lt;=0.4,"Baja",IF(AF29&lt;=0.6,"Media",IF(AF29&lt;=0.8,"Alta","Muy Alta"))))),"")</f>
        <v/>
      </c>
      <c r="AH29" s="498" t="str">
        <f t="shared" si="2"/>
        <v/>
      </c>
      <c r="AI29" s="499" t="str">
        <f>IFERROR(IF(AJ29="","",IF(AJ29&lt;=0.2,"Leve",IF(AJ29&lt;=0.4,"Menor",IF(AJ29&lt;=0.6,"Moderado",IF(AJ29&lt;=0.8,"Mayor","Catastrófico"))))),"")</f>
        <v/>
      </c>
      <c r="AJ29" s="498" t="str">
        <f>IFERROR(IF(U29="Impacto",(P29-(+P29*AB29)),IF(U29="Probabilidad",P29,"")),"")</f>
        <v/>
      </c>
      <c r="AK29" s="500" t="str">
        <f t="shared" si="3"/>
        <v/>
      </c>
      <c r="AL29" s="501"/>
      <c r="AM29" s="502"/>
      <c r="AN29" s="502"/>
      <c r="AO29" s="503"/>
      <c r="AP29" s="503"/>
      <c r="AQ29" s="502"/>
      <c r="AR29" s="502"/>
      <c r="AS29" s="503"/>
      <c r="AT29" s="503"/>
      <c r="AU29" s="502"/>
      <c r="AV29" s="502"/>
      <c r="AW29" s="503"/>
      <c r="AX29" s="503"/>
      <c r="AY29" s="502"/>
      <c r="AZ29" s="502"/>
      <c r="BA29" s="503"/>
      <c r="BB29" s="503"/>
      <c r="BC29" s="502"/>
      <c r="BD29" s="494"/>
      <c r="BE29" s="503"/>
      <c r="BF29" s="503"/>
      <c r="BG29" s="502"/>
      <c r="BH29" s="503"/>
      <c r="BI29" s="502"/>
      <c r="BJ29" s="503"/>
      <c r="BK29" s="502"/>
      <c r="BL29" s="503"/>
      <c r="BM29" s="502"/>
      <c r="BN29" s="494"/>
      <c r="BO29" s="512"/>
      <c r="BP29" s="502"/>
      <c r="BQ29" s="502"/>
      <c r="BR29" s="502"/>
      <c r="BS29" s="503"/>
      <c r="BT29" s="502"/>
      <c r="BU29" s="502"/>
      <c r="BV29" s="503"/>
      <c r="BW29" s="502"/>
      <c r="BX29" s="494"/>
      <c r="BY29" s="502"/>
      <c r="BZ29" s="157"/>
      <c r="CA29" s="157"/>
      <c r="CB29" s="157"/>
      <c r="CC29" s="157"/>
      <c r="CD29" s="157"/>
      <c r="CE29" s="157"/>
      <c r="CF29" s="157"/>
      <c r="CG29" s="157"/>
      <c r="CH29" s="157"/>
      <c r="CI29" s="157"/>
      <c r="CJ29" s="157"/>
      <c r="CK29" s="157"/>
      <c r="CL29" s="157"/>
      <c r="CM29" s="157"/>
      <c r="CN29" s="157"/>
      <c r="CO29" s="157"/>
      <c r="CP29" s="157"/>
      <c r="CQ29" s="157"/>
      <c r="CR29" s="157"/>
      <c r="CS29" s="157"/>
      <c r="CT29" s="157"/>
      <c r="CU29" s="157"/>
      <c r="CV29" s="157"/>
      <c r="CW29" s="157"/>
      <c r="CX29" s="157"/>
      <c r="CY29" s="157"/>
    </row>
    <row r="30" spans="1:103" ht="16.5" customHeight="1" x14ac:dyDescent="0.3">
      <c r="A30" s="484"/>
      <c r="B30" s="486"/>
      <c r="C30" s="486"/>
      <c r="D30" s="486"/>
      <c r="E30" s="487"/>
      <c r="F30" s="486"/>
      <c r="G30" s="486"/>
      <c r="H30" s="486"/>
      <c r="I30" s="486"/>
      <c r="J30" s="484"/>
      <c r="K30" s="490"/>
      <c r="L30" s="491"/>
      <c r="M30" s="491"/>
      <c r="N30" s="509"/>
      <c r="O30" s="490"/>
      <c r="P30" s="491"/>
      <c r="Q30" s="493"/>
      <c r="R30" s="494">
        <v>2</v>
      </c>
      <c r="S30" s="495"/>
      <c r="T30" s="494"/>
      <c r="U30" s="494" t="str">
        <f t="shared" si="0"/>
        <v/>
      </c>
      <c r="V30" s="494"/>
      <c r="W30" s="494"/>
      <c r="X30" s="494"/>
      <c r="Y30" s="494"/>
      <c r="Z30" s="497"/>
      <c r="AA30" s="497"/>
      <c r="AB30" s="498" t="str">
        <f t="shared" si="1"/>
        <v/>
      </c>
      <c r="AC30" s="497"/>
      <c r="AD30" s="497"/>
      <c r="AE30" s="497"/>
      <c r="AF30" s="176" t="str">
        <f>IFERROR(IF(AND(U29="Probabilidad",U30="Probabilidad"),(AH29-(+AH29*AB30)),IF(U30="Probabilidad",(L29-(+L29*AB30)),IF(U30="Impacto",AH29,""))),"")</f>
        <v/>
      </c>
      <c r="AG30" s="499" t="str">
        <f t="shared" si="4"/>
        <v/>
      </c>
      <c r="AH30" s="498" t="str">
        <f t="shared" si="2"/>
        <v/>
      </c>
      <c r="AI30" s="499" t="str">
        <f t="shared" si="5"/>
        <v/>
      </c>
      <c r="AJ30" s="498" t="str">
        <f>IFERROR(IF(AND(U29="Impacto",U30="Impacto"),(AJ23-(+AJ23*AB30)),IF(U30="Impacto",($P$29-(+$P$29*AB30)),IF(U30="Probabilidad",AJ23,""))),"")</f>
        <v/>
      </c>
      <c r="AK30" s="500" t="str">
        <f t="shared" si="3"/>
        <v/>
      </c>
      <c r="AL30" s="510"/>
      <c r="AM30" s="502"/>
      <c r="AN30" s="502"/>
      <c r="AO30" s="503"/>
      <c r="AP30" s="503"/>
      <c r="AQ30" s="502"/>
      <c r="AR30" s="502"/>
      <c r="AS30" s="503"/>
      <c r="AT30" s="503"/>
      <c r="AU30" s="502"/>
      <c r="AV30" s="502"/>
      <c r="AW30" s="503"/>
      <c r="AX30" s="503"/>
      <c r="AY30" s="502"/>
      <c r="AZ30" s="502"/>
      <c r="BA30" s="503"/>
      <c r="BB30" s="503"/>
      <c r="BC30" s="502"/>
      <c r="BD30" s="494"/>
      <c r="BE30" s="503"/>
      <c r="BF30" s="503"/>
      <c r="BG30" s="502"/>
      <c r="BH30" s="503"/>
      <c r="BI30" s="502"/>
      <c r="BJ30" s="503"/>
      <c r="BK30" s="502"/>
      <c r="BL30" s="503"/>
      <c r="BM30" s="502"/>
      <c r="BN30" s="494"/>
      <c r="BO30" s="512"/>
      <c r="BP30" s="502"/>
      <c r="BQ30" s="502"/>
      <c r="BR30" s="502"/>
      <c r="BS30" s="503"/>
      <c r="BT30" s="502"/>
      <c r="BU30" s="502"/>
      <c r="BV30" s="503"/>
      <c r="BW30" s="502"/>
      <c r="BX30" s="494"/>
      <c r="BY30" s="502"/>
      <c r="BZ30" s="157"/>
      <c r="CA30" s="157"/>
      <c r="CB30" s="157"/>
      <c r="CC30" s="157"/>
      <c r="CD30" s="157"/>
      <c r="CE30" s="157"/>
      <c r="CF30" s="157"/>
      <c r="CG30" s="157"/>
      <c r="CH30" s="157"/>
      <c r="CI30" s="157"/>
      <c r="CJ30" s="157"/>
      <c r="CK30" s="157"/>
      <c r="CL30" s="157"/>
      <c r="CM30" s="157"/>
      <c r="CN30" s="157"/>
      <c r="CO30" s="157"/>
      <c r="CP30" s="157"/>
      <c r="CQ30" s="157"/>
      <c r="CR30" s="157"/>
      <c r="CS30" s="157"/>
      <c r="CT30" s="157"/>
      <c r="CU30" s="157"/>
      <c r="CV30" s="157"/>
      <c r="CW30" s="157"/>
      <c r="CX30" s="157"/>
      <c r="CY30" s="157"/>
    </row>
    <row r="31" spans="1:103" ht="16.5" customHeight="1" x14ac:dyDescent="0.3">
      <c r="A31" s="484"/>
      <c r="B31" s="486"/>
      <c r="C31" s="486"/>
      <c r="D31" s="486"/>
      <c r="E31" s="487"/>
      <c r="F31" s="486"/>
      <c r="G31" s="486"/>
      <c r="H31" s="486"/>
      <c r="I31" s="486"/>
      <c r="J31" s="484"/>
      <c r="K31" s="490"/>
      <c r="L31" s="491"/>
      <c r="M31" s="491"/>
      <c r="N31" s="509"/>
      <c r="O31" s="490"/>
      <c r="P31" s="491"/>
      <c r="Q31" s="493"/>
      <c r="R31" s="494">
        <v>3</v>
      </c>
      <c r="S31" s="511"/>
      <c r="T31" s="494"/>
      <c r="U31" s="494" t="str">
        <f t="shared" si="0"/>
        <v/>
      </c>
      <c r="V31" s="494"/>
      <c r="W31" s="494"/>
      <c r="X31" s="494"/>
      <c r="Y31" s="494"/>
      <c r="Z31" s="497"/>
      <c r="AA31" s="497"/>
      <c r="AB31" s="498" t="str">
        <f t="shared" si="1"/>
        <v/>
      </c>
      <c r="AC31" s="497"/>
      <c r="AD31" s="497"/>
      <c r="AE31" s="497"/>
      <c r="AF31" s="176" t="str">
        <f>IFERROR(IF(AND(U30="Probabilidad",U31="Probabilidad"),(AH30-(+AH30*AB31)),IF(AND(U30="Impacto",U31="Probabilidad"),(AH29-(+AH29*AB31)),IF(U31="Impacto",AH30,""))),"")</f>
        <v/>
      </c>
      <c r="AG31" s="499" t="str">
        <f t="shared" si="4"/>
        <v/>
      </c>
      <c r="AH31" s="498" t="str">
        <f t="shared" si="2"/>
        <v/>
      </c>
      <c r="AI31" s="499" t="str">
        <f t="shared" si="5"/>
        <v/>
      </c>
      <c r="AJ31" s="498" t="str">
        <f>IFERROR(IF(AND(U30="Impacto",U31="Impacto"),(AJ30-(+AJ30*AB31)),IF(AND(U30="Probabilidad",U31="Impacto"),(AJ29-(+AJ29*AB31)),IF(U31="Probabilidad",AJ30,""))),"")</f>
        <v/>
      </c>
      <c r="AK31" s="500" t="str">
        <f t="shared" si="3"/>
        <v/>
      </c>
      <c r="AL31" s="510"/>
      <c r="AM31" s="502"/>
      <c r="AN31" s="502"/>
      <c r="AO31" s="503"/>
      <c r="AP31" s="503"/>
      <c r="AQ31" s="502"/>
      <c r="AR31" s="502"/>
      <c r="AS31" s="503"/>
      <c r="AT31" s="503"/>
      <c r="AU31" s="502"/>
      <c r="AV31" s="502"/>
      <c r="AW31" s="503"/>
      <c r="AX31" s="503"/>
      <c r="AY31" s="502"/>
      <c r="AZ31" s="502"/>
      <c r="BA31" s="503"/>
      <c r="BB31" s="503"/>
      <c r="BC31" s="502"/>
      <c r="BD31" s="494"/>
      <c r="BE31" s="503"/>
      <c r="BF31" s="503"/>
      <c r="BG31" s="502"/>
      <c r="BH31" s="503"/>
      <c r="BI31" s="502"/>
      <c r="BJ31" s="503"/>
      <c r="BK31" s="502"/>
      <c r="BL31" s="503"/>
      <c r="BM31" s="502"/>
      <c r="BN31" s="494"/>
      <c r="BO31" s="512"/>
      <c r="BP31" s="502"/>
      <c r="BQ31" s="502"/>
      <c r="BR31" s="502"/>
      <c r="BS31" s="503"/>
      <c r="BT31" s="502"/>
      <c r="BU31" s="502"/>
      <c r="BV31" s="503"/>
      <c r="BW31" s="502"/>
      <c r="BX31" s="494"/>
      <c r="BY31" s="502"/>
      <c r="BZ31" s="157"/>
      <c r="CA31" s="157"/>
      <c r="CB31" s="157"/>
      <c r="CC31" s="157"/>
      <c r="CD31" s="157"/>
      <c r="CE31" s="157"/>
      <c r="CF31" s="157"/>
      <c r="CG31" s="157"/>
      <c r="CH31" s="157"/>
      <c r="CI31" s="157"/>
      <c r="CJ31" s="157"/>
      <c r="CK31" s="157"/>
      <c r="CL31" s="157"/>
      <c r="CM31" s="157"/>
      <c r="CN31" s="157"/>
      <c r="CO31" s="157"/>
      <c r="CP31" s="157"/>
      <c r="CQ31" s="157"/>
      <c r="CR31" s="157"/>
      <c r="CS31" s="157"/>
      <c r="CT31" s="157"/>
      <c r="CU31" s="157"/>
      <c r="CV31" s="157"/>
      <c r="CW31" s="157"/>
      <c r="CX31" s="157"/>
      <c r="CY31" s="157"/>
    </row>
    <row r="32" spans="1:103" ht="16.5" customHeight="1" x14ac:dyDescent="0.3">
      <c r="A32" s="484"/>
      <c r="B32" s="486"/>
      <c r="C32" s="486"/>
      <c r="D32" s="486"/>
      <c r="E32" s="487"/>
      <c r="F32" s="486"/>
      <c r="G32" s="486"/>
      <c r="H32" s="486"/>
      <c r="I32" s="486"/>
      <c r="J32" s="484"/>
      <c r="K32" s="490"/>
      <c r="L32" s="491"/>
      <c r="M32" s="491"/>
      <c r="N32" s="509"/>
      <c r="O32" s="490"/>
      <c r="P32" s="491"/>
      <c r="Q32" s="493"/>
      <c r="R32" s="494">
        <v>4</v>
      </c>
      <c r="S32" s="495"/>
      <c r="T32" s="494"/>
      <c r="U32" s="494" t="str">
        <f t="shared" si="0"/>
        <v/>
      </c>
      <c r="V32" s="494"/>
      <c r="W32" s="494"/>
      <c r="X32" s="494"/>
      <c r="Y32" s="494"/>
      <c r="Z32" s="497"/>
      <c r="AA32" s="497"/>
      <c r="AB32" s="498" t="str">
        <f t="shared" si="1"/>
        <v/>
      </c>
      <c r="AC32" s="497"/>
      <c r="AD32" s="497"/>
      <c r="AE32" s="497"/>
      <c r="AF32" s="176" t="str">
        <f>IFERROR(IF(AND(U31="Probabilidad",U32="Probabilidad"),(AH31-(+AH31*AB32)),IF(AND(U31="Impacto",U32="Probabilidad"),(AH30-(+AH30*AB32)),IF(U32="Impacto",AH31,""))),"")</f>
        <v/>
      </c>
      <c r="AG32" s="499" t="str">
        <f t="shared" si="4"/>
        <v/>
      </c>
      <c r="AH32" s="498" t="str">
        <f t="shared" si="2"/>
        <v/>
      </c>
      <c r="AI32" s="499" t="str">
        <f t="shared" si="5"/>
        <v/>
      </c>
      <c r="AJ32" s="498" t="str">
        <f>IFERROR(IF(AND(U31="Impacto",U32="Impacto"),(AJ31-(+AJ31*AB32)),IF(AND(U31="Probabilidad",U32="Impacto"),(AJ30-(+AJ30*AB32)),IF(U32="Probabilidad",AJ31,""))),"")</f>
        <v/>
      </c>
      <c r="AK32" s="500" t="str">
        <f t="shared" si="3"/>
        <v/>
      </c>
      <c r="AL32" s="510"/>
      <c r="AM32" s="502"/>
      <c r="AN32" s="502"/>
      <c r="AO32" s="503"/>
      <c r="AP32" s="503"/>
      <c r="AQ32" s="502"/>
      <c r="AR32" s="502"/>
      <c r="AS32" s="503"/>
      <c r="AT32" s="503"/>
      <c r="AU32" s="502"/>
      <c r="AV32" s="502"/>
      <c r="AW32" s="503"/>
      <c r="AX32" s="503"/>
      <c r="AY32" s="502"/>
      <c r="AZ32" s="502"/>
      <c r="BA32" s="503"/>
      <c r="BB32" s="503"/>
      <c r="BC32" s="502"/>
      <c r="BD32" s="494"/>
      <c r="BE32" s="503"/>
      <c r="BF32" s="503"/>
      <c r="BG32" s="502"/>
      <c r="BH32" s="503"/>
      <c r="BI32" s="502"/>
      <c r="BJ32" s="503"/>
      <c r="BK32" s="502"/>
      <c r="BL32" s="503"/>
      <c r="BM32" s="502"/>
      <c r="BN32" s="494"/>
      <c r="BO32" s="512"/>
      <c r="BP32" s="502"/>
      <c r="BQ32" s="502"/>
      <c r="BR32" s="502"/>
      <c r="BS32" s="503"/>
      <c r="BT32" s="502"/>
      <c r="BU32" s="502"/>
      <c r="BV32" s="503"/>
      <c r="BW32" s="502"/>
      <c r="BX32" s="494"/>
      <c r="BY32" s="502"/>
      <c r="BZ32" s="157"/>
      <c r="CA32" s="157"/>
      <c r="CB32" s="157"/>
      <c r="CC32" s="157"/>
      <c r="CD32" s="157"/>
      <c r="CE32" s="157"/>
      <c r="CF32" s="157"/>
      <c r="CG32" s="157"/>
      <c r="CH32" s="157"/>
      <c r="CI32" s="157"/>
      <c r="CJ32" s="157"/>
      <c r="CK32" s="157"/>
      <c r="CL32" s="157"/>
      <c r="CM32" s="157"/>
      <c r="CN32" s="157"/>
      <c r="CO32" s="157"/>
      <c r="CP32" s="157"/>
      <c r="CQ32" s="157"/>
      <c r="CR32" s="157"/>
      <c r="CS32" s="157"/>
      <c r="CT32" s="157"/>
      <c r="CU32" s="157"/>
      <c r="CV32" s="157"/>
      <c r="CW32" s="157"/>
      <c r="CX32" s="157"/>
      <c r="CY32" s="157"/>
    </row>
    <row r="33" spans="1:103" ht="16.5" customHeight="1" x14ac:dyDescent="0.3">
      <c r="A33" s="484"/>
      <c r="B33" s="486"/>
      <c r="C33" s="486"/>
      <c r="D33" s="486"/>
      <c r="E33" s="487"/>
      <c r="F33" s="486"/>
      <c r="G33" s="486"/>
      <c r="H33" s="486"/>
      <c r="I33" s="486"/>
      <c r="J33" s="484"/>
      <c r="K33" s="490"/>
      <c r="L33" s="491"/>
      <c r="M33" s="491"/>
      <c r="N33" s="509"/>
      <c r="O33" s="490"/>
      <c r="P33" s="491"/>
      <c r="Q33" s="493"/>
      <c r="R33" s="494">
        <v>5</v>
      </c>
      <c r="S33" s="495"/>
      <c r="T33" s="494"/>
      <c r="U33" s="494" t="str">
        <f t="shared" si="0"/>
        <v/>
      </c>
      <c r="V33" s="494"/>
      <c r="W33" s="494"/>
      <c r="X33" s="494"/>
      <c r="Y33" s="494"/>
      <c r="Z33" s="497"/>
      <c r="AA33" s="497"/>
      <c r="AB33" s="498" t="str">
        <f t="shared" si="1"/>
        <v/>
      </c>
      <c r="AC33" s="497"/>
      <c r="AD33" s="497"/>
      <c r="AE33" s="497"/>
      <c r="AF33" s="176" t="str">
        <f>IFERROR(IF(AND(U32="Probabilidad",U33="Probabilidad"),(AH32-(+AH32*AB33)),IF(AND(U32="Impacto",U33="Probabilidad"),(AH31-(+AH31*AB33)),IF(U33="Impacto",AH32,""))),"")</f>
        <v/>
      </c>
      <c r="AG33" s="499" t="str">
        <f t="shared" si="4"/>
        <v/>
      </c>
      <c r="AH33" s="498" t="str">
        <f t="shared" si="2"/>
        <v/>
      </c>
      <c r="AI33" s="499" t="str">
        <f t="shared" si="5"/>
        <v/>
      </c>
      <c r="AJ33" s="498" t="str">
        <f>IFERROR(IF(AND(U32="Impacto",U33="Impacto"),(AJ32-(+AJ32*AB33)),IF(AND(U32="Probabilidad",U33="Impacto"),(AJ31-(+AJ31*AB33)),IF(U33="Probabilidad",AJ32,""))),"")</f>
        <v/>
      </c>
      <c r="AK33" s="500" t="str">
        <f t="shared" si="3"/>
        <v/>
      </c>
      <c r="AL33" s="510"/>
      <c r="AM33" s="502"/>
      <c r="AN33" s="502"/>
      <c r="AO33" s="503"/>
      <c r="AP33" s="503"/>
      <c r="AQ33" s="502"/>
      <c r="AR33" s="502"/>
      <c r="AS33" s="503"/>
      <c r="AT33" s="503"/>
      <c r="AU33" s="502"/>
      <c r="AV33" s="502"/>
      <c r="AW33" s="503"/>
      <c r="AX33" s="503"/>
      <c r="AY33" s="502"/>
      <c r="AZ33" s="502"/>
      <c r="BA33" s="503"/>
      <c r="BB33" s="503"/>
      <c r="BC33" s="502"/>
      <c r="BD33" s="494"/>
      <c r="BE33" s="503"/>
      <c r="BF33" s="503"/>
      <c r="BG33" s="502"/>
      <c r="BH33" s="503"/>
      <c r="BI33" s="502"/>
      <c r="BJ33" s="503"/>
      <c r="BK33" s="502"/>
      <c r="BL33" s="503"/>
      <c r="BM33" s="502"/>
      <c r="BN33" s="494"/>
      <c r="BO33" s="512"/>
      <c r="BP33" s="502"/>
      <c r="BQ33" s="502"/>
      <c r="BR33" s="502"/>
      <c r="BS33" s="503"/>
      <c r="BT33" s="502"/>
      <c r="BU33" s="502"/>
      <c r="BV33" s="503"/>
      <c r="BW33" s="502"/>
      <c r="BX33" s="494"/>
      <c r="BY33" s="502"/>
      <c r="BZ33" s="157"/>
      <c r="CA33" s="157"/>
      <c r="CB33" s="157"/>
      <c r="CC33" s="157"/>
      <c r="CD33" s="157"/>
      <c r="CE33" s="157"/>
      <c r="CF33" s="157"/>
      <c r="CG33" s="157"/>
      <c r="CH33" s="157"/>
      <c r="CI33" s="157"/>
      <c r="CJ33" s="157"/>
      <c r="CK33" s="157"/>
      <c r="CL33" s="157"/>
      <c r="CM33" s="157"/>
      <c r="CN33" s="157"/>
      <c r="CO33" s="157"/>
      <c r="CP33" s="157"/>
      <c r="CQ33" s="157"/>
      <c r="CR33" s="157"/>
      <c r="CS33" s="157"/>
      <c r="CT33" s="157"/>
      <c r="CU33" s="157"/>
      <c r="CV33" s="157"/>
      <c r="CW33" s="157"/>
      <c r="CX33" s="157"/>
      <c r="CY33" s="157"/>
    </row>
    <row r="34" spans="1:103" ht="16.5" customHeight="1" x14ac:dyDescent="0.3">
      <c r="A34" s="484"/>
      <c r="B34" s="486"/>
      <c r="C34" s="486"/>
      <c r="D34" s="486"/>
      <c r="E34" s="487"/>
      <c r="F34" s="486"/>
      <c r="G34" s="486"/>
      <c r="H34" s="486"/>
      <c r="I34" s="486"/>
      <c r="J34" s="484"/>
      <c r="K34" s="490"/>
      <c r="L34" s="491"/>
      <c r="M34" s="491"/>
      <c r="N34" s="514"/>
      <c r="O34" s="490"/>
      <c r="P34" s="491"/>
      <c r="Q34" s="493"/>
      <c r="R34" s="494">
        <v>6</v>
      </c>
      <c r="S34" s="495"/>
      <c r="T34" s="494"/>
      <c r="U34" s="494" t="str">
        <f t="shared" si="0"/>
        <v/>
      </c>
      <c r="V34" s="494"/>
      <c r="W34" s="494"/>
      <c r="X34" s="494"/>
      <c r="Y34" s="494"/>
      <c r="Z34" s="497"/>
      <c r="AA34" s="497"/>
      <c r="AB34" s="498" t="str">
        <f t="shared" si="1"/>
        <v/>
      </c>
      <c r="AC34" s="497"/>
      <c r="AD34" s="497"/>
      <c r="AE34" s="497"/>
      <c r="AF34" s="176" t="str">
        <f>IFERROR(IF(AND(U33="Probabilidad",U34="Probabilidad"),(AH33-(+AH33*AB34)),IF(AND(U33="Impacto",U34="Probabilidad"),(AH32-(+AH32*AB34)),IF(U34="Impacto",AH33,""))),"")</f>
        <v/>
      </c>
      <c r="AG34" s="499" t="str">
        <f t="shared" si="4"/>
        <v/>
      </c>
      <c r="AH34" s="498" t="str">
        <f t="shared" si="2"/>
        <v/>
      </c>
      <c r="AI34" s="499" t="str">
        <f t="shared" si="5"/>
        <v/>
      </c>
      <c r="AJ34" s="498" t="str">
        <f>IFERROR(IF(AND(U33="Impacto",U34="Impacto"),(AJ33-(+AJ33*AB34)),IF(AND(U33="Probabilidad",U34="Impacto"),(AJ32-(+AJ32*AB34)),IF(U34="Probabilidad",AJ33,""))),"")</f>
        <v/>
      </c>
      <c r="AK34" s="500" t="str">
        <f t="shared" si="3"/>
        <v/>
      </c>
      <c r="AL34" s="515"/>
      <c r="AM34" s="502"/>
      <c r="AN34" s="502"/>
      <c r="AO34" s="503"/>
      <c r="AP34" s="503"/>
      <c r="AQ34" s="502"/>
      <c r="AR34" s="502"/>
      <c r="AS34" s="503"/>
      <c r="AT34" s="503"/>
      <c r="AU34" s="502"/>
      <c r="AV34" s="502"/>
      <c r="AW34" s="503"/>
      <c r="AX34" s="503"/>
      <c r="AY34" s="502"/>
      <c r="AZ34" s="502"/>
      <c r="BA34" s="503"/>
      <c r="BB34" s="503"/>
      <c r="BC34" s="502"/>
      <c r="BD34" s="494"/>
      <c r="BE34" s="503"/>
      <c r="BF34" s="503"/>
      <c r="BG34" s="502"/>
      <c r="BH34" s="503"/>
      <c r="BI34" s="502"/>
      <c r="BJ34" s="503"/>
      <c r="BK34" s="502"/>
      <c r="BL34" s="503"/>
      <c r="BM34" s="502"/>
      <c r="BN34" s="494"/>
      <c r="BO34" s="512"/>
      <c r="BP34" s="502"/>
      <c r="BQ34" s="502"/>
      <c r="BR34" s="502"/>
      <c r="BS34" s="503"/>
      <c r="BT34" s="502"/>
      <c r="BU34" s="502"/>
      <c r="BV34" s="503"/>
      <c r="BW34" s="502"/>
      <c r="BX34" s="494"/>
      <c r="BY34" s="502"/>
      <c r="BZ34" s="157"/>
      <c r="CA34" s="157"/>
      <c r="CB34" s="157"/>
      <c r="CC34" s="157"/>
      <c r="CD34" s="157"/>
      <c r="CE34" s="157"/>
      <c r="CF34" s="157"/>
      <c r="CG34" s="157"/>
      <c r="CH34" s="157"/>
      <c r="CI34" s="157"/>
      <c r="CJ34" s="157"/>
      <c r="CK34" s="157"/>
      <c r="CL34" s="157"/>
      <c r="CM34" s="157"/>
      <c r="CN34" s="157"/>
      <c r="CO34" s="157"/>
      <c r="CP34" s="157"/>
      <c r="CQ34" s="157"/>
      <c r="CR34" s="157"/>
      <c r="CS34" s="157"/>
      <c r="CT34" s="157"/>
      <c r="CU34" s="157"/>
      <c r="CV34" s="157"/>
      <c r="CW34" s="157"/>
      <c r="CX34" s="157"/>
      <c r="CY34" s="157"/>
    </row>
    <row r="35" spans="1:103" ht="16.5" customHeight="1" x14ac:dyDescent="0.3">
      <c r="A35" s="484">
        <v>6</v>
      </c>
      <c r="B35" s="486"/>
      <c r="C35" s="486"/>
      <c r="D35" s="486"/>
      <c r="E35" s="487"/>
      <c r="F35" s="486"/>
      <c r="G35" s="486"/>
      <c r="H35" s="486"/>
      <c r="I35" s="486"/>
      <c r="J35" s="484"/>
      <c r="K35" s="490" t="str">
        <f>IF(J35&lt;=0,"",IF(J35&lt;=2,"Muy Baja",IF(J35&lt;=24,"Baja",IF(J35&lt;=500,"Media",IF(J35&lt;=5000,"Alta","Muy Alta")))))</f>
        <v/>
      </c>
      <c r="L35" s="491" t="str">
        <f>IF(K35="","",IF(K35="Muy Baja",0.2,IF(K35="Baja",0.4,IF(K35="Media",0.6,IF(K35="Alta",0.8,IF(K35="Muy Alta",1,))))))</f>
        <v/>
      </c>
      <c r="M35" s="491"/>
      <c r="N35" s="492">
        <f>IF(NOT(ISERROR(MATCH(M35,'Tabla Impacto'!$B$221:$B$223,0))),'Tabla Impacto'!$F$223&amp;"Por favor no seleccionar los criterios de impacto(Afectación Económica o presupuestal y Pérdida Reputacional)",M35)</f>
        <v>0</v>
      </c>
      <c r="O35" s="490" t="str">
        <f>IF(OR(N35='Tabla Impacto'!$C$11,N35='Tabla Impacto'!$D$11),"Leve",IF(OR(N35='Tabla Impacto'!$C$12,N35='Tabla Impacto'!$D$12),"Menor",IF(OR(N35='Tabla Impacto'!$C$13,N35='Tabla Impacto'!$D$13),"Moderado",IF(OR(N35='Tabla Impacto'!$C$14,N35='Tabla Impacto'!$D$14),"Mayor",IF(OR(N35='Tabla Impacto'!$C$15,N35='Tabla Impacto'!$D$15),"Catastrófico","")))))</f>
        <v/>
      </c>
      <c r="P35" s="491" t="str">
        <f>IF(O35="","",IF(O35="Leve",0.2,IF(O35="Menor",0.4,IF(O35="Moderado",0.6,IF(O35="Mayor",0.8,IF(O35="Catastrófico",1,))))))</f>
        <v/>
      </c>
      <c r="Q35" s="493" t="str">
        <f>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494">
        <v>1</v>
      </c>
      <c r="S35" s="495"/>
      <c r="T35" s="494"/>
      <c r="U35" s="494" t="str">
        <f t="shared" si="0"/>
        <v/>
      </c>
      <c r="V35" s="494"/>
      <c r="W35" s="494"/>
      <c r="X35" s="494"/>
      <c r="Y35" s="494"/>
      <c r="Z35" s="497"/>
      <c r="AA35" s="497"/>
      <c r="AB35" s="498" t="str">
        <f t="shared" si="1"/>
        <v/>
      </c>
      <c r="AC35" s="497"/>
      <c r="AD35" s="497"/>
      <c r="AE35" s="497"/>
      <c r="AF35" s="176" t="str">
        <f>IFERROR(IF(U35="Probabilidad",(L35-(+L35*AB35)),IF(U35="Impacto",L35,"")),"")</f>
        <v/>
      </c>
      <c r="AG35" s="499" t="str">
        <f>IFERROR(IF(AF35="","",IF(AF35&lt;=0.2,"Muy Baja",IF(AF35&lt;=0.4,"Baja",IF(AF35&lt;=0.6,"Media",IF(AF35&lt;=0.8,"Alta","Muy Alta"))))),"")</f>
        <v/>
      </c>
      <c r="AH35" s="498" t="str">
        <f t="shared" si="2"/>
        <v/>
      </c>
      <c r="AI35" s="499" t="str">
        <f>IFERROR(IF(AJ35="","",IF(AJ35&lt;=0.2,"Leve",IF(AJ35&lt;=0.4,"Menor",IF(AJ35&lt;=0.6,"Moderado",IF(AJ35&lt;=0.8,"Mayor","Catastrófico"))))),"")</f>
        <v/>
      </c>
      <c r="AJ35" s="498" t="str">
        <f>IFERROR(IF(U35="Impacto",(P35-(+P35*AB35)),IF(U35="Probabilidad",P35,"")),"")</f>
        <v/>
      </c>
      <c r="AK35" s="500" t="str">
        <f t="shared" si="3"/>
        <v/>
      </c>
      <c r="AL35" s="501"/>
      <c r="AM35" s="502"/>
      <c r="AN35" s="502"/>
      <c r="AO35" s="503"/>
      <c r="AP35" s="503"/>
      <c r="AQ35" s="502"/>
      <c r="AR35" s="502"/>
      <c r="AS35" s="503"/>
      <c r="AT35" s="503"/>
      <c r="AU35" s="502"/>
      <c r="AV35" s="502"/>
      <c r="AW35" s="503"/>
      <c r="AX35" s="503"/>
      <c r="AY35" s="502"/>
      <c r="AZ35" s="502"/>
      <c r="BA35" s="503"/>
      <c r="BB35" s="503"/>
      <c r="BC35" s="502"/>
      <c r="BD35" s="494"/>
      <c r="BE35" s="503"/>
      <c r="BF35" s="503"/>
      <c r="BG35" s="502"/>
      <c r="BH35" s="503"/>
      <c r="BI35" s="502"/>
      <c r="BJ35" s="503"/>
      <c r="BK35" s="502"/>
      <c r="BL35" s="503"/>
      <c r="BM35" s="502"/>
      <c r="BN35" s="494"/>
      <c r="BO35" s="512"/>
      <c r="BP35" s="502"/>
      <c r="BQ35" s="502"/>
      <c r="BR35" s="502"/>
      <c r="BS35" s="503"/>
      <c r="BT35" s="502"/>
      <c r="BU35" s="502"/>
      <c r="BV35" s="503"/>
      <c r="BW35" s="502"/>
      <c r="BX35" s="494"/>
      <c r="BY35" s="502"/>
      <c r="BZ35" s="157"/>
      <c r="CA35" s="157"/>
      <c r="CB35" s="157"/>
      <c r="CC35" s="157"/>
      <c r="CD35" s="157"/>
      <c r="CE35" s="157"/>
      <c r="CF35" s="157"/>
      <c r="CG35" s="157"/>
      <c r="CH35" s="157"/>
      <c r="CI35" s="157"/>
      <c r="CJ35" s="157"/>
      <c r="CK35" s="157"/>
      <c r="CL35" s="157"/>
      <c r="CM35" s="157"/>
      <c r="CN35" s="157"/>
      <c r="CO35" s="157"/>
      <c r="CP35" s="157"/>
      <c r="CQ35" s="157"/>
      <c r="CR35" s="157"/>
      <c r="CS35" s="157"/>
      <c r="CT35" s="157"/>
      <c r="CU35" s="157"/>
      <c r="CV35" s="157"/>
      <c r="CW35" s="157"/>
      <c r="CX35" s="157"/>
      <c r="CY35" s="157"/>
    </row>
    <row r="36" spans="1:103" ht="16.5" customHeight="1" x14ac:dyDescent="0.3">
      <c r="A36" s="484"/>
      <c r="B36" s="486"/>
      <c r="C36" s="486"/>
      <c r="D36" s="486"/>
      <c r="E36" s="487"/>
      <c r="F36" s="486"/>
      <c r="G36" s="486"/>
      <c r="H36" s="486"/>
      <c r="I36" s="486"/>
      <c r="J36" s="484"/>
      <c r="K36" s="490"/>
      <c r="L36" s="491"/>
      <c r="M36" s="491"/>
      <c r="N36" s="509"/>
      <c r="O36" s="490"/>
      <c r="P36" s="491"/>
      <c r="Q36" s="493"/>
      <c r="R36" s="494">
        <v>2</v>
      </c>
      <c r="S36" s="495"/>
      <c r="T36" s="494"/>
      <c r="U36" s="494" t="str">
        <f t="shared" si="0"/>
        <v/>
      </c>
      <c r="V36" s="494"/>
      <c r="W36" s="494"/>
      <c r="X36" s="494"/>
      <c r="Y36" s="494"/>
      <c r="Z36" s="497"/>
      <c r="AA36" s="497"/>
      <c r="AB36" s="498" t="str">
        <f t="shared" si="1"/>
        <v/>
      </c>
      <c r="AC36" s="497"/>
      <c r="AD36" s="497"/>
      <c r="AE36" s="497"/>
      <c r="AF36" s="176" t="str">
        <f>IFERROR(IF(AND(U35="Probabilidad",U36="Probabilidad"),(AH35-(+AH35*AB36)),IF(U36="Probabilidad",(L35-(+L35*AB36)),IF(U36="Impacto",AH35,""))),"")</f>
        <v/>
      </c>
      <c r="AG36" s="499" t="str">
        <f t="shared" si="4"/>
        <v/>
      </c>
      <c r="AH36" s="498" t="str">
        <f t="shared" si="2"/>
        <v/>
      </c>
      <c r="AI36" s="499" t="str">
        <f t="shared" si="5"/>
        <v/>
      </c>
      <c r="AJ36" s="498" t="str">
        <f>IFERROR(IF(AND(U35="Impacto",U36="Impacto"),(AJ29-(+AJ29*AB36)),IF(U36="Impacto",($P$35-(+$P$35*AB36)),IF(U36="Probabilidad",AJ29,""))),"")</f>
        <v/>
      </c>
      <c r="AK36" s="500" t="str">
        <f t="shared" si="3"/>
        <v/>
      </c>
      <c r="AL36" s="510"/>
      <c r="AM36" s="502"/>
      <c r="AN36" s="502"/>
      <c r="AO36" s="503"/>
      <c r="AP36" s="503"/>
      <c r="AQ36" s="502"/>
      <c r="AR36" s="502"/>
      <c r="AS36" s="503"/>
      <c r="AT36" s="503"/>
      <c r="AU36" s="502"/>
      <c r="AV36" s="502"/>
      <c r="AW36" s="503"/>
      <c r="AX36" s="503"/>
      <c r="AY36" s="502"/>
      <c r="AZ36" s="502"/>
      <c r="BA36" s="503"/>
      <c r="BB36" s="503"/>
      <c r="BC36" s="502"/>
      <c r="BD36" s="494"/>
      <c r="BE36" s="503"/>
      <c r="BF36" s="503"/>
      <c r="BG36" s="502"/>
      <c r="BH36" s="503"/>
      <c r="BI36" s="502"/>
      <c r="BJ36" s="503"/>
      <c r="BK36" s="502"/>
      <c r="BL36" s="503"/>
      <c r="BM36" s="502"/>
      <c r="BN36" s="494"/>
      <c r="BO36" s="512"/>
      <c r="BP36" s="502"/>
      <c r="BQ36" s="502"/>
      <c r="BR36" s="502"/>
      <c r="BS36" s="503"/>
      <c r="BT36" s="502"/>
      <c r="BU36" s="502"/>
      <c r="BV36" s="503"/>
      <c r="BW36" s="502"/>
      <c r="BX36" s="494"/>
      <c r="BY36" s="502"/>
      <c r="BZ36" s="157"/>
      <c r="CA36" s="157"/>
      <c r="CB36" s="157"/>
      <c r="CC36" s="157"/>
      <c r="CD36" s="157"/>
      <c r="CE36" s="157"/>
      <c r="CF36" s="157"/>
      <c r="CG36" s="157"/>
      <c r="CH36" s="157"/>
      <c r="CI36" s="157"/>
      <c r="CJ36" s="157"/>
      <c r="CK36" s="157"/>
      <c r="CL36" s="157"/>
      <c r="CM36" s="157"/>
      <c r="CN36" s="157"/>
      <c r="CO36" s="157"/>
      <c r="CP36" s="157"/>
      <c r="CQ36" s="157"/>
      <c r="CR36" s="157"/>
      <c r="CS36" s="157"/>
      <c r="CT36" s="157"/>
      <c r="CU36" s="157"/>
      <c r="CV36" s="157"/>
      <c r="CW36" s="157"/>
      <c r="CX36" s="157"/>
      <c r="CY36" s="157"/>
    </row>
    <row r="37" spans="1:103" ht="16.5" customHeight="1" x14ac:dyDescent="0.3">
      <c r="A37" s="484"/>
      <c r="B37" s="486"/>
      <c r="C37" s="486"/>
      <c r="D37" s="486"/>
      <c r="E37" s="487"/>
      <c r="F37" s="486"/>
      <c r="G37" s="486"/>
      <c r="H37" s="486"/>
      <c r="I37" s="486"/>
      <c r="J37" s="484"/>
      <c r="K37" s="490"/>
      <c r="L37" s="491"/>
      <c r="M37" s="491"/>
      <c r="N37" s="509"/>
      <c r="O37" s="490"/>
      <c r="P37" s="491"/>
      <c r="Q37" s="493"/>
      <c r="R37" s="494">
        <v>3</v>
      </c>
      <c r="S37" s="511"/>
      <c r="T37" s="494"/>
      <c r="U37" s="494" t="str">
        <f t="shared" si="0"/>
        <v/>
      </c>
      <c r="V37" s="494"/>
      <c r="W37" s="494"/>
      <c r="X37" s="494"/>
      <c r="Y37" s="494"/>
      <c r="Z37" s="497"/>
      <c r="AA37" s="497"/>
      <c r="AB37" s="498" t="str">
        <f t="shared" ref="AB37:AB64" si="6">IF(AND(Z37="Preventivo",AA37="Automático"),"50%",IF(AND(Z37="Preventivo",AA37="Manual"),"40%",IF(AND(Z37="Detectivo",AA37="Automático"),"40%",IF(AND(Z37="Detectivo",AA37="Manual"),"30%",IF(AND(Z37="Correctivo",AA37="Automático"),"35%",IF(AND(Z37="Correctivo",AA37="Manual"),"25%",""))))))</f>
        <v/>
      </c>
      <c r="AC37" s="497"/>
      <c r="AD37" s="497"/>
      <c r="AE37" s="497"/>
      <c r="AF37" s="176" t="str">
        <f>IFERROR(IF(AND(U36="Probabilidad",U37="Probabilidad"),(AH36-(+AH36*AB37)),IF(AND(U36="Impacto",U37="Probabilidad"),(AH35-(+AH35*AB37)),IF(U37="Impacto",AH36,""))),"")</f>
        <v/>
      </c>
      <c r="AG37" s="499" t="str">
        <f t="shared" si="4"/>
        <v/>
      </c>
      <c r="AH37" s="498" t="str">
        <f t="shared" ref="AH37:AH64" si="7">+AF37</f>
        <v/>
      </c>
      <c r="AI37" s="499" t="str">
        <f t="shared" si="5"/>
        <v/>
      </c>
      <c r="AJ37" s="498" t="str">
        <f>IFERROR(IF(AND(U36="Impacto",U37="Impacto"),(AJ36-(+AJ36*AB37)),IF(AND(U36="Probabilidad",U37="Impacto"),(AJ35-(+AJ35*AB37)),IF(U37="Probabilidad",AJ36,""))),"")</f>
        <v/>
      </c>
      <c r="AK37" s="500" t="str">
        <f t="shared" ref="AK37:AK64" si="8">IFERROR(IF(OR(AND(AG37="Muy Baja",AI37="Leve"),AND(AG37="Muy Baja",AI37="Menor"),AND(AG37="Baja",AI37="Leve")),"Bajo",IF(OR(AND(AG37="Muy baja",AI37="Moderado"),AND(AG37="Baja",AI37="Menor"),AND(AG37="Baja",AI37="Moderado"),AND(AG37="Media",AI37="Leve"),AND(AG37="Media",AI37="Menor"),AND(AG37="Media",AI37="Moderado"),AND(AG37="Alta",AI37="Leve"),AND(AG37="Alta",AI37="Menor")),"Moderado",IF(OR(AND(AG37="Muy Baja",AI37="Mayor"),AND(AG37="Baja",AI37="Mayor"),AND(AG37="Media",AI37="Mayor"),AND(AG37="Alta",AI37="Moderado"),AND(AG37="Alta",AI37="Mayor"),AND(AG37="Muy Alta",AI37="Leve"),AND(AG37="Muy Alta",AI37="Menor"),AND(AG37="Muy Alta",AI37="Moderado"),AND(AG37="Muy Alta",AI37="Mayor")),"Alto",IF(OR(AND(AG37="Muy Baja",AI37="Catastrófico"),AND(AG37="Baja",AI37="Catastrófico"),AND(AG37="Media",AI37="Catastrófico"),AND(AG37="Alta",AI37="Catastrófico"),AND(AG37="Muy Alta",AI37="Catastrófico")),"Extremo","")))),"")</f>
        <v/>
      </c>
      <c r="AL37" s="510"/>
      <c r="AM37" s="502"/>
      <c r="AN37" s="502"/>
      <c r="AO37" s="503"/>
      <c r="AP37" s="503"/>
      <c r="AQ37" s="502"/>
      <c r="AR37" s="502"/>
      <c r="AS37" s="503"/>
      <c r="AT37" s="503"/>
      <c r="AU37" s="502"/>
      <c r="AV37" s="502"/>
      <c r="AW37" s="503"/>
      <c r="AX37" s="503"/>
      <c r="AY37" s="502"/>
      <c r="AZ37" s="502"/>
      <c r="BA37" s="503"/>
      <c r="BB37" s="503"/>
      <c r="BC37" s="502"/>
      <c r="BD37" s="494"/>
      <c r="BE37" s="503"/>
      <c r="BF37" s="503"/>
      <c r="BG37" s="502"/>
      <c r="BH37" s="503"/>
      <c r="BI37" s="502"/>
      <c r="BJ37" s="503"/>
      <c r="BK37" s="502"/>
      <c r="BL37" s="503"/>
      <c r="BM37" s="502"/>
      <c r="BN37" s="494"/>
      <c r="BO37" s="512"/>
      <c r="BP37" s="502"/>
      <c r="BQ37" s="502"/>
      <c r="BR37" s="502"/>
      <c r="BS37" s="503"/>
      <c r="BT37" s="502"/>
      <c r="BU37" s="502"/>
      <c r="BV37" s="503"/>
      <c r="BW37" s="502"/>
      <c r="BX37" s="494"/>
      <c r="BY37" s="502"/>
      <c r="BZ37" s="157"/>
      <c r="CA37" s="157"/>
      <c r="CB37" s="157"/>
      <c r="CC37" s="157"/>
      <c r="CD37" s="157"/>
      <c r="CE37" s="157"/>
      <c r="CF37" s="157"/>
      <c r="CG37" s="157"/>
      <c r="CH37" s="157"/>
      <c r="CI37" s="157"/>
      <c r="CJ37" s="157"/>
      <c r="CK37" s="157"/>
      <c r="CL37" s="157"/>
      <c r="CM37" s="157"/>
      <c r="CN37" s="157"/>
      <c r="CO37" s="157"/>
      <c r="CP37" s="157"/>
      <c r="CQ37" s="157"/>
      <c r="CR37" s="157"/>
      <c r="CS37" s="157"/>
      <c r="CT37" s="157"/>
      <c r="CU37" s="157"/>
      <c r="CV37" s="157"/>
      <c r="CW37" s="157"/>
      <c r="CX37" s="157"/>
      <c r="CY37" s="157"/>
    </row>
    <row r="38" spans="1:103" ht="16.5" customHeight="1" x14ac:dyDescent="0.3">
      <c r="A38" s="484"/>
      <c r="B38" s="486"/>
      <c r="C38" s="486"/>
      <c r="D38" s="486"/>
      <c r="E38" s="487"/>
      <c r="F38" s="486"/>
      <c r="G38" s="486"/>
      <c r="H38" s="486"/>
      <c r="I38" s="486"/>
      <c r="J38" s="484"/>
      <c r="K38" s="490"/>
      <c r="L38" s="491"/>
      <c r="M38" s="491"/>
      <c r="N38" s="509"/>
      <c r="O38" s="490"/>
      <c r="P38" s="491"/>
      <c r="Q38" s="493"/>
      <c r="R38" s="494">
        <v>4</v>
      </c>
      <c r="S38" s="495"/>
      <c r="T38" s="494"/>
      <c r="U38" s="494" t="str">
        <f t="shared" ref="U38:U64" si="9">IF(OR(Z38="Preventivo",Z38="Detectivo"),"Probabilidad",IF(Z38="Correctivo","Impacto",""))</f>
        <v/>
      </c>
      <c r="V38" s="494"/>
      <c r="W38" s="494"/>
      <c r="X38" s="494"/>
      <c r="Y38" s="494"/>
      <c r="Z38" s="497"/>
      <c r="AA38" s="497"/>
      <c r="AB38" s="498" t="str">
        <f t="shared" si="6"/>
        <v/>
      </c>
      <c r="AC38" s="497"/>
      <c r="AD38" s="497"/>
      <c r="AE38" s="497"/>
      <c r="AF38" s="176" t="str">
        <f>IFERROR(IF(AND(U37="Probabilidad",U38="Probabilidad"),(AH37-(+AH37*AB38)),IF(AND(U37="Impacto",U38="Probabilidad"),(AH36-(+AH36*AB38)),IF(U38="Impacto",AH37,""))),"")</f>
        <v/>
      </c>
      <c r="AG38" s="499" t="str">
        <f t="shared" si="4"/>
        <v/>
      </c>
      <c r="AH38" s="498" t="str">
        <f t="shared" si="7"/>
        <v/>
      </c>
      <c r="AI38" s="499" t="str">
        <f t="shared" si="5"/>
        <v/>
      </c>
      <c r="AJ38" s="498" t="str">
        <f>IFERROR(IF(AND(U37="Impacto",U38="Impacto"),(AJ37-(+AJ37*AB38)),IF(AND(U37="Probabilidad",U38="Impacto"),(AJ36-(+AJ36*AB38)),IF(U38="Probabilidad",AJ37,""))),"")</f>
        <v/>
      </c>
      <c r="AK38" s="500" t="str">
        <f t="shared" si="8"/>
        <v/>
      </c>
      <c r="AL38" s="510"/>
      <c r="AM38" s="502"/>
      <c r="AN38" s="502"/>
      <c r="AO38" s="503"/>
      <c r="AP38" s="503"/>
      <c r="AQ38" s="502"/>
      <c r="AR38" s="502"/>
      <c r="AS38" s="503"/>
      <c r="AT38" s="503"/>
      <c r="AU38" s="502"/>
      <c r="AV38" s="502"/>
      <c r="AW38" s="503"/>
      <c r="AX38" s="503"/>
      <c r="AY38" s="502"/>
      <c r="AZ38" s="502"/>
      <c r="BA38" s="503"/>
      <c r="BB38" s="503"/>
      <c r="BC38" s="502"/>
      <c r="BD38" s="494"/>
      <c r="BE38" s="503"/>
      <c r="BF38" s="503"/>
      <c r="BG38" s="502"/>
      <c r="BH38" s="503"/>
      <c r="BI38" s="502"/>
      <c r="BJ38" s="503"/>
      <c r="BK38" s="502"/>
      <c r="BL38" s="503"/>
      <c r="BM38" s="502"/>
      <c r="BN38" s="494"/>
      <c r="BO38" s="512"/>
      <c r="BP38" s="502"/>
      <c r="BQ38" s="502"/>
      <c r="BR38" s="502"/>
      <c r="BS38" s="503"/>
      <c r="BT38" s="502"/>
      <c r="BU38" s="502"/>
      <c r="BV38" s="503"/>
      <c r="BW38" s="502"/>
      <c r="BX38" s="494"/>
      <c r="BY38" s="502"/>
      <c r="BZ38" s="157"/>
      <c r="CA38" s="157"/>
      <c r="CB38" s="157"/>
      <c r="CC38" s="157"/>
      <c r="CD38" s="157"/>
      <c r="CE38" s="157"/>
      <c r="CF38" s="157"/>
      <c r="CG38" s="157"/>
      <c r="CH38" s="157"/>
      <c r="CI38" s="157"/>
      <c r="CJ38" s="157"/>
      <c r="CK38" s="157"/>
      <c r="CL38" s="157"/>
      <c r="CM38" s="157"/>
      <c r="CN38" s="157"/>
      <c r="CO38" s="157"/>
      <c r="CP38" s="157"/>
      <c r="CQ38" s="157"/>
      <c r="CR38" s="157"/>
      <c r="CS38" s="157"/>
      <c r="CT38" s="157"/>
      <c r="CU38" s="157"/>
      <c r="CV38" s="157"/>
      <c r="CW38" s="157"/>
      <c r="CX38" s="157"/>
      <c r="CY38" s="157"/>
    </row>
    <row r="39" spans="1:103" ht="16.5" customHeight="1" x14ac:dyDescent="0.3">
      <c r="A39" s="484"/>
      <c r="B39" s="486"/>
      <c r="C39" s="486"/>
      <c r="D39" s="486"/>
      <c r="E39" s="487"/>
      <c r="F39" s="486"/>
      <c r="G39" s="486"/>
      <c r="H39" s="486"/>
      <c r="I39" s="486"/>
      <c r="J39" s="484"/>
      <c r="K39" s="490"/>
      <c r="L39" s="491"/>
      <c r="M39" s="491"/>
      <c r="N39" s="509"/>
      <c r="O39" s="490"/>
      <c r="P39" s="491"/>
      <c r="Q39" s="493"/>
      <c r="R39" s="494">
        <v>5</v>
      </c>
      <c r="S39" s="495"/>
      <c r="T39" s="494"/>
      <c r="U39" s="494" t="str">
        <f t="shared" si="9"/>
        <v/>
      </c>
      <c r="V39" s="494"/>
      <c r="W39" s="494"/>
      <c r="X39" s="494"/>
      <c r="Y39" s="494"/>
      <c r="Z39" s="497"/>
      <c r="AA39" s="497"/>
      <c r="AB39" s="498" t="str">
        <f t="shared" si="6"/>
        <v/>
      </c>
      <c r="AC39" s="497"/>
      <c r="AD39" s="497"/>
      <c r="AE39" s="497"/>
      <c r="AF39" s="176" t="str">
        <f>IFERROR(IF(AND(U38="Probabilidad",U39="Probabilidad"),(AH38-(+AH38*AB39)),IF(AND(U38="Impacto",U39="Probabilidad"),(AH37-(+AH37*AB39)),IF(U39="Impacto",AH38,""))),"")</f>
        <v/>
      </c>
      <c r="AG39" s="499" t="str">
        <f t="shared" si="4"/>
        <v/>
      </c>
      <c r="AH39" s="498" t="str">
        <f t="shared" si="7"/>
        <v/>
      </c>
      <c r="AI39" s="499" t="str">
        <f t="shared" si="5"/>
        <v/>
      </c>
      <c r="AJ39" s="498" t="str">
        <f>IFERROR(IF(AND(U38="Impacto",U39="Impacto"),(AJ38-(+AJ38*AB39)),IF(AND(U38="Probabilidad",U39="Impacto"),(AJ37-(+AJ37*AB39)),IF(U39="Probabilidad",AJ38,""))),"")</f>
        <v/>
      </c>
      <c r="AK39" s="500" t="str">
        <f t="shared" si="8"/>
        <v/>
      </c>
      <c r="AL39" s="510"/>
      <c r="AM39" s="502"/>
      <c r="AN39" s="502"/>
      <c r="AO39" s="503"/>
      <c r="AP39" s="503"/>
      <c r="AQ39" s="502"/>
      <c r="AR39" s="502"/>
      <c r="AS39" s="503"/>
      <c r="AT39" s="503"/>
      <c r="AU39" s="502"/>
      <c r="AV39" s="502"/>
      <c r="AW39" s="503"/>
      <c r="AX39" s="503"/>
      <c r="AY39" s="502"/>
      <c r="AZ39" s="502"/>
      <c r="BA39" s="503"/>
      <c r="BB39" s="503"/>
      <c r="BC39" s="502"/>
      <c r="BD39" s="494"/>
      <c r="BE39" s="503"/>
      <c r="BF39" s="503"/>
      <c r="BG39" s="502"/>
      <c r="BH39" s="503"/>
      <c r="BI39" s="502"/>
      <c r="BJ39" s="503"/>
      <c r="BK39" s="502"/>
      <c r="BL39" s="503"/>
      <c r="BM39" s="502"/>
      <c r="BN39" s="494"/>
      <c r="BO39" s="512"/>
      <c r="BP39" s="502"/>
      <c r="BQ39" s="502"/>
      <c r="BR39" s="502"/>
      <c r="BS39" s="503"/>
      <c r="BT39" s="502"/>
      <c r="BU39" s="502"/>
      <c r="BV39" s="503"/>
      <c r="BW39" s="502"/>
      <c r="BX39" s="494"/>
      <c r="BY39" s="502"/>
      <c r="BZ39" s="157"/>
      <c r="CA39" s="157"/>
      <c r="CB39" s="157"/>
      <c r="CC39" s="157"/>
      <c r="CD39" s="157"/>
      <c r="CE39" s="157"/>
      <c r="CF39" s="157"/>
      <c r="CG39" s="157"/>
      <c r="CH39" s="157"/>
      <c r="CI39" s="157"/>
      <c r="CJ39" s="157"/>
      <c r="CK39" s="157"/>
      <c r="CL39" s="157"/>
      <c r="CM39" s="157"/>
      <c r="CN39" s="157"/>
      <c r="CO39" s="157"/>
      <c r="CP39" s="157"/>
      <c r="CQ39" s="157"/>
      <c r="CR39" s="157"/>
      <c r="CS39" s="157"/>
      <c r="CT39" s="157"/>
      <c r="CU39" s="157"/>
      <c r="CV39" s="157"/>
      <c r="CW39" s="157"/>
      <c r="CX39" s="157"/>
      <c r="CY39" s="157"/>
    </row>
    <row r="40" spans="1:103" ht="16.5" customHeight="1" x14ac:dyDescent="0.3">
      <c r="A40" s="484"/>
      <c r="B40" s="486"/>
      <c r="C40" s="486"/>
      <c r="D40" s="486"/>
      <c r="E40" s="487"/>
      <c r="F40" s="486"/>
      <c r="G40" s="486"/>
      <c r="H40" s="486"/>
      <c r="I40" s="486"/>
      <c r="J40" s="484"/>
      <c r="K40" s="490"/>
      <c r="L40" s="491"/>
      <c r="M40" s="491"/>
      <c r="N40" s="514"/>
      <c r="O40" s="490"/>
      <c r="P40" s="491"/>
      <c r="Q40" s="493"/>
      <c r="R40" s="494">
        <v>6</v>
      </c>
      <c r="S40" s="495"/>
      <c r="T40" s="494"/>
      <c r="U40" s="494" t="str">
        <f t="shared" si="9"/>
        <v/>
      </c>
      <c r="V40" s="494"/>
      <c r="W40" s="494"/>
      <c r="X40" s="494"/>
      <c r="Y40" s="494"/>
      <c r="Z40" s="497"/>
      <c r="AA40" s="497"/>
      <c r="AB40" s="498" t="str">
        <f t="shared" si="6"/>
        <v/>
      </c>
      <c r="AC40" s="497"/>
      <c r="AD40" s="497"/>
      <c r="AE40" s="497"/>
      <c r="AF40" s="176" t="str">
        <f>IFERROR(IF(AND(U39="Probabilidad",U40="Probabilidad"),(AH39-(+AH39*AB40)),IF(AND(U39="Impacto",U40="Probabilidad"),(AH38-(+AH38*AB40)),IF(U40="Impacto",AH39,""))),"")</f>
        <v/>
      </c>
      <c r="AG40" s="499" t="str">
        <f t="shared" si="4"/>
        <v/>
      </c>
      <c r="AH40" s="498" t="str">
        <f t="shared" si="7"/>
        <v/>
      </c>
      <c r="AI40" s="499" t="str">
        <f>IFERROR(IF(AJ40="","",IF(AJ40&lt;=0.2,"Leve",IF(AJ40&lt;=0.4,"Menor",IF(AJ40&lt;=0.6,"Moderado",IF(AJ40&lt;=0.8,"Mayor","Catastrófico"))))),"")</f>
        <v/>
      </c>
      <c r="AJ40" s="498" t="str">
        <f>IFERROR(IF(AND(U39="Impacto",U40="Impacto"),(AJ39-(+AJ39*AB40)),IF(AND(U39="Probabilidad",U40="Impacto"),(AJ38-(+AJ38*AB40)),IF(U40="Probabilidad",AJ39,""))),"")</f>
        <v/>
      </c>
      <c r="AK40" s="500" t="str">
        <f t="shared" si="8"/>
        <v/>
      </c>
      <c r="AL40" s="515"/>
      <c r="AM40" s="502"/>
      <c r="AN40" s="502"/>
      <c r="AO40" s="503"/>
      <c r="AP40" s="503"/>
      <c r="AQ40" s="502"/>
      <c r="AR40" s="502"/>
      <c r="AS40" s="503"/>
      <c r="AT40" s="503"/>
      <c r="AU40" s="502"/>
      <c r="AV40" s="502"/>
      <c r="AW40" s="503"/>
      <c r="AX40" s="503"/>
      <c r="AY40" s="502"/>
      <c r="AZ40" s="502"/>
      <c r="BA40" s="503"/>
      <c r="BB40" s="503"/>
      <c r="BC40" s="502"/>
      <c r="BD40" s="494"/>
      <c r="BE40" s="503"/>
      <c r="BF40" s="503"/>
      <c r="BG40" s="502"/>
      <c r="BH40" s="503"/>
      <c r="BI40" s="502"/>
      <c r="BJ40" s="503"/>
      <c r="BK40" s="502"/>
      <c r="BL40" s="503"/>
      <c r="BM40" s="502"/>
      <c r="BN40" s="494"/>
      <c r="BO40" s="512"/>
      <c r="BP40" s="502"/>
      <c r="BQ40" s="502"/>
      <c r="BR40" s="502"/>
      <c r="BS40" s="503"/>
      <c r="BT40" s="502"/>
      <c r="BU40" s="502"/>
      <c r="BV40" s="503"/>
      <c r="BW40" s="502"/>
      <c r="BX40" s="494"/>
      <c r="BY40" s="502"/>
      <c r="BZ40" s="157"/>
      <c r="CA40" s="157"/>
      <c r="CB40" s="157"/>
      <c r="CC40" s="157"/>
      <c r="CD40" s="157"/>
      <c r="CE40" s="157"/>
      <c r="CF40" s="157"/>
      <c r="CG40" s="157"/>
      <c r="CH40" s="157"/>
      <c r="CI40" s="157"/>
      <c r="CJ40" s="157"/>
      <c r="CK40" s="157"/>
      <c r="CL40" s="157"/>
      <c r="CM40" s="157"/>
      <c r="CN40" s="157"/>
      <c r="CO40" s="157"/>
      <c r="CP40" s="157"/>
      <c r="CQ40" s="157"/>
      <c r="CR40" s="157"/>
      <c r="CS40" s="157"/>
      <c r="CT40" s="157"/>
      <c r="CU40" s="157"/>
      <c r="CV40" s="157"/>
      <c r="CW40" s="157"/>
      <c r="CX40" s="157"/>
      <c r="CY40" s="157"/>
    </row>
    <row r="41" spans="1:103" ht="16.5" customHeight="1" x14ac:dyDescent="0.3">
      <c r="A41" s="484">
        <v>7</v>
      </c>
      <c r="B41" s="486"/>
      <c r="C41" s="486"/>
      <c r="D41" s="486"/>
      <c r="E41" s="487"/>
      <c r="F41" s="486"/>
      <c r="G41" s="486"/>
      <c r="H41" s="486"/>
      <c r="I41" s="486"/>
      <c r="J41" s="484"/>
      <c r="K41" s="490" t="str">
        <f>IF(J41&lt;=0,"",IF(J41&lt;=2,"Muy Baja",IF(J41&lt;=24,"Baja",IF(J41&lt;=500,"Media",IF(J41&lt;=5000,"Alta","Muy Alta")))))</f>
        <v/>
      </c>
      <c r="L41" s="491" t="str">
        <f>IF(K41="","",IF(K41="Muy Baja",0.2,IF(K41="Baja",0.4,IF(K41="Media",0.6,IF(K41="Alta",0.8,IF(K41="Muy Alta",1,))))))</f>
        <v/>
      </c>
      <c r="M41" s="491"/>
      <c r="N41" s="492">
        <f>IF(NOT(ISERROR(MATCH(M41,'Tabla Impacto'!$B$221:$B$223,0))),'Tabla Impacto'!$F$223&amp;"Por favor no seleccionar los criterios de impacto(Afectación Económica o presupuestal y Pérdida Reputacional)",M41)</f>
        <v>0</v>
      </c>
      <c r="O41" s="490" t="str">
        <f>IF(OR(N41='Tabla Impacto'!$C$11,N41='Tabla Impacto'!$D$11),"Leve",IF(OR(N41='Tabla Impacto'!$C$12,N41='Tabla Impacto'!$D$12),"Menor",IF(OR(N41='Tabla Impacto'!$C$13,N41='Tabla Impacto'!$D$13),"Moderado",IF(OR(N41='Tabla Impacto'!$C$14,N41='Tabla Impacto'!$D$14),"Mayor",IF(OR(N41='Tabla Impacto'!$C$15,N41='Tabla Impacto'!$D$15),"Catastrófico","")))))</f>
        <v/>
      </c>
      <c r="P41" s="491" t="str">
        <f>IF(O41="","",IF(O41="Leve",0.2,IF(O41="Menor",0.4,IF(O41="Moderado",0.6,IF(O41="Mayor",0.8,IF(O41="Catastrófico",1,))))))</f>
        <v/>
      </c>
      <c r="Q41" s="493" t="str">
        <f>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494">
        <v>1</v>
      </c>
      <c r="S41" s="495"/>
      <c r="T41" s="494"/>
      <c r="U41" s="494" t="str">
        <f t="shared" si="9"/>
        <v/>
      </c>
      <c r="V41" s="494"/>
      <c r="W41" s="494"/>
      <c r="X41" s="494"/>
      <c r="Y41" s="494"/>
      <c r="Z41" s="497"/>
      <c r="AA41" s="497"/>
      <c r="AB41" s="498" t="str">
        <f t="shared" si="6"/>
        <v/>
      </c>
      <c r="AC41" s="497"/>
      <c r="AD41" s="497"/>
      <c r="AE41" s="497"/>
      <c r="AF41" s="176" t="str">
        <f>IFERROR(IF(U41="Probabilidad",(L41-(+L41*AB41)),IF(U41="Impacto",L41,"")),"")</f>
        <v/>
      </c>
      <c r="AG41" s="499" t="str">
        <f>IFERROR(IF(AF41="","",IF(AF41&lt;=0.2,"Muy Baja",IF(AF41&lt;=0.4,"Baja",IF(AF41&lt;=0.6,"Media",IF(AF41&lt;=0.8,"Alta","Muy Alta"))))),"")</f>
        <v/>
      </c>
      <c r="AH41" s="498" t="str">
        <f t="shared" si="7"/>
        <v/>
      </c>
      <c r="AI41" s="499" t="str">
        <f>IFERROR(IF(AJ41="","",IF(AJ41&lt;=0.2,"Leve",IF(AJ41&lt;=0.4,"Menor",IF(AJ41&lt;=0.6,"Moderado",IF(AJ41&lt;=0.8,"Mayor","Catastrófico"))))),"")</f>
        <v/>
      </c>
      <c r="AJ41" s="498" t="str">
        <f>IFERROR(IF(U41="Impacto",(P41-(+P41*AB41)),IF(U41="Probabilidad",P41,"")),"")</f>
        <v/>
      </c>
      <c r="AK41" s="500" t="str">
        <f t="shared" si="8"/>
        <v/>
      </c>
      <c r="AL41" s="501"/>
      <c r="AM41" s="502"/>
      <c r="AN41" s="502"/>
      <c r="AO41" s="503"/>
      <c r="AP41" s="503"/>
      <c r="AQ41" s="502"/>
      <c r="AR41" s="502"/>
      <c r="AS41" s="503"/>
      <c r="AT41" s="503"/>
      <c r="AU41" s="502"/>
      <c r="AV41" s="502"/>
      <c r="AW41" s="503"/>
      <c r="AX41" s="503"/>
      <c r="AY41" s="502"/>
      <c r="AZ41" s="502"/>
      <c r="BA41" s="503"/>
      <c r="BB41" s="503"/>
      <c r="BC41" s="502"/>
      <c r="BD41" s="494"/>
      <c r="BE41" s="503"/>
      <c r="BF41" s="503"/>
      <c r="BG41" s="502"/>
      <c r="BH41" s="503"/>
      <c r="BI41" s="502"/>
      <c r="BJ41" s="503"/>
      <c r="BK41" s="502"/>
      <c r="BL41" s="503"/>
      <c r="BM41" s="502"/>
      <c r="BN41" s="494"/>
      <c r="BO41" s="512"/>
      <c r="BP41" s="502"/>
      <c r="BQ41" s="502"/>
      <c r="BR41" s="502"/>
      <c r="BS41" s="503"/>
      <c r="BT41" s="502"/>
      <c r="BU41" s="502"/>
      <c r="BV41" s="503"/>
      <c r="BW41" s="502"/>
      <c r="BX41" s="494"/>
      <c r="BY41" s="502"/>
      <c r="BZ41" s="157"/>
      <c r="CA41" s="157"/>
      <c r="CB41" s="157"/>
      <c r="CC41" s="157"/>
      <c r="CD41" s="157"/>
      <c r="CE41" s="157"/>
      <c r="CF41" s="157"/>
      <c r="CG41" s="157"/>
      <c r="CH41" s="157"/>
      <c r="CI41" s="157"/>
      <c r="CJ41" s="157"/>
      <c r="CK41" s="157"/>
      <c r="CL41" s="157"/>
      <c r="CM41" s="157"/>
      <c r="CN41" s="157"/>
      <c r="CO41" s="157"/>
      <c r="CP41" s="157"/>
      <c r="CQ41" s="157"/>
      <c r="CR41" s="157"/>
      <c r="CS41" s="157"/>
      <c r="CT41" s="157"/>
      <c r="CU41" s="157"/>
      <c r="CV41" s="157"/>
      <c r="CW41" s="157"/>
      <c r="CX41" s="157"/>
      <c r="CY41" s="157"/>
    </row>
    <row r="42" spans="1:103" ht="16.5" customHeight="1" x14ac:dyDescent="0.3">
      <c r="A42" s="484"/>
      <c r="B42" s="486"/>
      <c r="C42" s="486"/>
      <c r="D42" s="486"/>
      <c r="E42" s="487"/>
      <c r="F42" s="486"/>
      <c r="G42" s="486"/>
      <c r="H42" s="486"/>
      <c r="I42" s="486"/>
      <c r="J42" s="484"/>
      <c r="K42" s="490"/>
      <c r="L42" s="491"/>
      <c r="M42" s="491"/>
      <c r="N42" s="509"/>
      <c r="O42" s="490"/>
      <c r="P42" s="491"/>
      <c r="Q42" s="493"/>
      <c r="R42" s="494">
        <v>2</v>
      </c>
      <c r="S42" s="495"/>
      <c r="T42" s="494"/>
      <c r="U42" s="494" t="str">
        <f t="shared" si="9"/>
        <v/>
      </c>
      <c r="V42" s="494"/>
      <c r="W42" s="494"/>
      <c r="X42" s="494"/>
      <c r="Y42" s="494"/>
      <c r="Z42" s="497"/>
      <c r="AA42" s="497"/>
      <c r="AB42" s="498" t="str">
        <f t="shared" si="6"/>
        <v/>
      </c>
      <c r="AC42" s="497"/>
      <c r="AD42" s="497"/>
      <c r="AE42" s="497"/>
      <c r="AF42" s="176" t="str">
        <f>IFERROR(IF(AND(U41="Probabilidad",U42="Probabilidad"),(AH41-(+AH41*AB42)),IF(U42="Probabilidad",(L41-(+L41*AB42)),IF(U42="Impacto",AH41,""))),"")</f>
        <v/>
      </c>
      <c r="AG42" s="499" t="str">
        <f t="shared" si="4"/>
        <v/>
      </c>
      <c r="AH42" s="498" t="str">
        <f t="shared" si="7"/>
        <v/>
      </c>
      <c r="AI42" s="499" t="str">
        <f t="shared" si="5"/>
        <v/>
      </c>
      <c r="AJ42" s="498" t="str">
        <f>IFERROR(IF(AND(U41="Impacto",U42="Impacto"),(AJ35-(+AJ35*AB42)),IF(U42="Impacto",($P$41-(+$P$41*AB42)),IF(U42="Probabilidad",AJ35,""))),"")</f>
        <v/>
      </c>
      <c r="AK42" s="500" t="str">
        <f t="shared" si="8"/>
        <v/>
      </c>
      <c r="AL42" s="510"/>
      <c r="AM42" s="502"/>
      <c r="AN42" s="502"/>
      <c r="AO42" s="503"/>
      <c r="AP42" s="503"/>
      <c r="AQ42" s="502"/>
      <c r="AR42" s="502"/>
      <c r="AS42" s="503"/>
      <c r="AT42" s="503"/>
      <c r="AU42" s="502"/>
      <c r="AV42" s="502"/>
      <c r="AW42" s="503"/>
      <c r="AX42" s="503"/>
      <c r="AY42" s="502"/>
      <c r="AZ42" s="502"/>
      <c r="BA42" s="503"/>
      <c r="BB42" s="503"/>
      <c r="BC42" s="502"/>
      <c r="BD42" s="494"/>
      <c r="BE42" s="503"/>
      <c r="BF42" s="503"/>
      <c r="BG42" s="502"/>
      <c r="BH42" s="503"/>
      <c r="BI42" s="502"/>
      <c r="BJ42" s="503"/>
      <c r="BK42" s="502"/>
      <c r="BL42" s="503"/>
      <c r="BM42" s="502"/>
      <c r="BN42" s="494"/>
      <c r="BO42" s="512"/>
      <c r="BP42" s="502"/>
      <c r="BQ42" s="502"/>
      <c r="BR42" s="502"/>
      <c r="BS42" s="503"/>
      <c r="BT42" s="502"/>
      <c r="BU42" s="502"/>
      <c r="BV42" s="503"/>
      <c r="BW42" s="502"/>
      <c r="BX42" s="494"/>
      <c r="BY42" s="502"/>
      <c r="BZ42" s="157"/>
      <c r="CA42" s="157"/>
      <c r="CB42" s="157"/>
      <c r="CC42" s="157"/>
      <c r="CD42" s="157"/>
      <c r="CE42" s="157"/>
      <c r="CF42" s="157"/>
      <c r="CG42" s="157"/>
      <c r="CH42" s="157"/>
      <c r="CI42" s="157"/>
      <c r="CJ42" s="157"/>
      <c r="CK42" s="157"/>
      <c r="CL42" s="157"/>
      <c r="CM42" s="157"/>
      <c r="CN42" s="157"/>
      <c r="CO42" s="157"/>
      <c r="CP42" s="157"/>
      <c r="CQ42" s="157"/>
      <c r="CR42" s="157"/>
      <c r="CS42" s="157"/>
      <c r="CT42" s="157"/>
      <c r="CU42" s="157"/>
      <c r="CV42" s="157"/>
      <c r="CW42" s="157"/>
      <c r="CX42" s="157"/>
      <c r="CY42" s="157"/>
    </row>
    <row r="43" spans="1:103" ht="16.5" customHeight="1" x14ac:dyDescent="0.3">
      <c r="A43" s="484"/>
      <c r="B43" s="486"/>
      <c r="C43" s="486"/>
      <c r="D43" s="486"/>
      <c r="E43" s="487"/>
      <c r="F43" s="486"/>
      <c r="G43" s="486"/>
      <c r="H43" s="486"/>
      <c r="I43" s="486"/>
      <c r="J43" s="484"/>
      <c r="K43" s="490"/>
      <c r="L43" s="491"/>
      <c r="M43" s="491"/>
      <c r="N43" s="509"/>
      <c r="O43" s="490"/>
      <c r="P43" s="491"/>
      <c r="Q43" s="493"/>
      <c r="R43" s="494">
        <v>3</v>
      </c>
      <c r="S43" s="511"/>
      <c r="T43" s="494"/>
      <c r="U43" s="494" t="str">
        <f t="shared" si="9"/>
        <v/>
      </c>
      <c r="V43" s="494"/>
      <c r="W43" s="494"/>
      <c r="X43" s="494"/>
      <c r="Y43" s="494"/>
      <c r="Z43" s="497"/>
      <c r="AA43" s="497"/>
      <c r="AB43" s="498" t="str">
        <f t="shared" si="6"/>
        <v/>
      </c>
      <c r="AC43" s="497"/>
      <c r="AD43" s="497"/>
      <c r="AE43" s="497"/>
      <c r="AF43" s="176" t="str">
        <f>IFERROR(IF(AND(U42="Probabilidad",U43="Probabilidad"),(AH42-(+AH42*AB43)),IF(AND(U42="Impacto",U43="Probabilidad"),(AH41-(+AH41*AB43)),IF(U43="Impacto",AH42,""))),"")</f>
        <v/>
      </c>
      <c r="AG43" s="499" t="str">
        <f t="shared" si="4"/>
        <v/>
      </c>
      <c r="AH43" s="498" t="str">
        <f t="shared" si="7"/>
        <v/>
      </c>
      <c r="AI43" s="499" t="str">
        <f t="shared" si="5"/>
        <v/>
      </c>
      <c r="AJ43" s="498" t="str">
        <f>IFERROR(IF(AND(U42="Impacto",U43="Impacto"),(AJ42-(+AJ42*AB43)),IF(AND(U42="Probabilidad",U43="Impacto"),(AJ41-(+AJ41*AB43)),IF(U43="Probabilidad",AJ42,""))),"")</f>
        <v/>
      </c>
      <c r="AK43" s="500" t="str">
        <f t="shared" si="8"/>
        <v/>
      </c>
      <c r="AL43" s="510"/>
      <c r="AM43" s="502"/>
      <c r="AN43" s="502"/>
      <c r="AO43" s="503"/>
      <c r="AP43" s="503"/>
      <c r="AQ43" s="502"/>
      <c r="AR43" s="502"/>
      <c r="AS43" s="503"/>
      <c r="AT43" s="503"/>
      <c r="AU43" s="502"/>
      <c r="AV43" s="502"/>
      <c r="AW43" s="503"/>
      <c r="AX43" s="503"/>
      <c r="AY43" s="502"/>
      <c r="AZ43" s="502"/>
      <c r="BA43" s="503"/>
      <c r="BB43" s="503"/>
      <c r="BC43" s="502"/>
      <c r="BD43" s="494"/>
      <c r="BE43" s="503"/>
      <c r="BF43" s="503"/>
      <c r="BG43" s="502"/>
      <c r="BH43" s="503"/>
      <c r="BI43" s="502"/>
      <c r="BJ43" s="503"/>
      <c r="BK43" s="502"/>
      <c r="BL43" s="503"/>
      <c r="BM43" s="502"/>
      <c r="BN43" s="494"/>
      <c r="BO43" s="512"/>
      <c r="BP43" s="502"/>
      <c r="BQ43" s="502"/>
      <c r="BR43" s="502"/>
      <c r="BS43" s="503"/>
      <c r="BT43" s="502"/>
      <c r="BU43" s="502"/>
      <c r="BV43" s="503"/>
      <c r="BW43" s="502"/>
      <c r="BX43" s="494"/>
      <c r="BY43" s="502"/>
      <c r="BZ43" s="157"/>
      <c r="CA43" s="157"/>
      <c r="CB43" s="157"/>
      <c r="CC43" s="157"/>
      <c r="CD43" s="157"/>
      <c r="CE43" s="157"/>
      <c r="CF43" s="157"/>
      <c r="CG43" s="157"/>
      <c r="CH43" s="157"/>
      <c r="CI43" s="157"/>
      <c r="CJ43" s="157"/>
      <c r="CK43" s="157"/>
      <c r="CL43" s="157"/>
      <c r="CM43" s="157"/>
      <c r="CN43" s="157"/>
      <c r="CO43" s="157"/>
      <c r="CP43" s="157"/>
      <c r="CQ43" s="157"/>
      <c r="CR43" s="157"/>
      <c r="CS43" s="157"/>
      <c r="CT43" s="157"/>
      <c r="CU43" s="157"/>
      <c r="CV43" s="157"/>
      <c r="CW43" s="157"/>
      <c r="CX43" s="157"/>
      <c r="CY43" s="157"/>
    </row>
    <row r="44" spans="1:103" ht="16.5" customHeight="1" x14ac:dyDescent="0.3">
      <c r="A44" s="484"/>
      <c r="B44" s="486"/>
      <c r="C44" s="486"/>
      <c r="D44" s="486"/>
      <c r="E44" s="487"/>
      <c r="F44" s="486"/>
      <c r="G44" s="486"/>
      <c r="H44" s="486"/>
      <c r="I44" s="486"/>
      <c r="J44" s="484"/>
      <c r="K44" s="490"/>
      <c r="L44" s="491"/>
      <c r="M44" s="491"/>
      <c r="N44" s="509"/>
      <c r="O44" s="490"/>
      <c r="P44" s="491"/>
      <c r="Q44" s="493"/>
      <c r="R44" s="494">
        <v>4</v>
      </c>
      <c r="S44" s="495"/>
      <c r="T44" s="494"/>
      <c r="U44" s="494" t="str">
        <f t="shared" si="9"/>
        <v/>
      </c>
      <c r="V44" s="494"/>
      <c r="W44" s="494"/>
      <c r="X44" s="494"/>
      <c r="Y44" s="494"/>
      <c r="Z44" s="497"/>
      <c r="AA44" s="497"/>
      <c r="AB44" s="498" t="str">
        <f t="shared" si="6"/>
        <v/>
      </c>
      <c r="AC44" s="497"/>
      <c r="AD44" s="497"/>
      <c r="AE44" s="497"/>
      <c r="AF44" s="176" t="str">
        <f>IFERROR(IF(AND(U43="Probabilidad",U44="Probabilidad"),(AH43-(+AH43*AB44)),IF(AND(U43="Impacto",U44="Probabilidad"),(AH42-(+AH42*AB44)),IF(U44="Impacto",AH43,""))),"")</f>
        <v/>
      </c>
      <c r="AG44" s="499" t="str">
        <f t="shared" si="4"/>
        <v/>
      </c>
      <c r="AH44" s="498" t="str">
        <f t="shared" si="7"/>
        <v/>
      </c>
      <c r="AI44" s="499" t="str">
        <f t="shared" si="5"/>
        <v/>
      </c>
      <c r="AJ44" s="498" t="str">
        <f>IFERROR(IF(AND(U43="Impacto",U44="Impacto"),(AJ43-(+AJ43*AB44)),IF(AND(U43="Probabilidad",U44="Impacto"),(AJ42-(+AJ42*AB44)),IF(U44="Probabilidad",AJ43,""))),"")</f>
        <v/>
      </c>
      <c r="AK44" s="500" t="str">
        <f t="shared" si="8"/>
        <v/>
      </c>
      <c r="AL44" s="510"/>
      <c r="AM44" s="502"/>
      <c r="AN44" s="502"/>
      <c r="AO44" s="503"/>
      <c r="AP44" s="503"/>
      <c r="AQ44" s="502"/>
      <c r="AR44" s="502"/>
      <c r="AS44" s="503"/>
      <c r="AT44" s="503"/>
      <c r="AU44" s="502"/>
      <c r="AV44" s="502"/>
      <c r="AW44" s="503"/>
      <c r="AX44" s="503"/>
      <c r="AY44" s="502"/>
      <c r="AZ44" s="502"/>
      <c r="BA44" s="503"/>
      <c r="BB44" s="503"/>
      <c r="BC44" s="502"/>
      <c r="BD44" s="494"/>
      <c r="BE44" s="503"/>
      <c r="BF44" s="503"/>
      <c r="BG44" s="502"/>
      <c r="BH44" s="503"/>
      <c r="BI44" s="502"/>
      <c r="BJ44" s="503"/>
      <c r="BK44" s="502"/>
      <c r="BL44" s="503"/>
      <c r="BM44" s="502"/>
      <c r="BN44" s="494"/>
      <c r="BO44" s="512"/>
      <c r="BP44" s="502"/>
      <c r="BQ44" s="502"/>
      <c r="BR44" s="502"/>
      <c r="BS44" s="503"/>
      <c r="BT44" s="502"/>
      <c r="BU44" s="502"/>
      <c r="BV44" s="503"/>
      <c r="BW44" s="502"/>
      <c r="BX44" s="494"/>
      <c r="BY44" s="502"/>
      <c r="BZ44" s="157"/>
      <c r="CA44" s="157"/>
      <c r="CB44" s="157"/>
      <c r="CC44" s="157"/>
      <c r="CD44" s="157"/>
      <c r="CE44" s="157"/>
      <c r="CF44" s="157"/>
      <c r="CG44" s="157"/>
      <c r="CH44" s="157"/>
      <c r="CI44" s="157"/>
      <c r="CJ44" s="157"/>
      <c r="CK44" s="157"/>
      <c r="CL44" s="157"/>
      <c r="CM44" s="157"/>
      <c r="CN44" s="157"/>
      <c r="CO44" s="157"/>
      <c r="CP44" s="157"/>
      <c r="CQ44" s="157"/>
      <c r="CR44" s="157"/>
      <c r="CS44" s="157"/>
      <c r="CT44" s="157"/>
      <c r="CU44" s="157"/>
      <c r="CV44" s="157"/>
      <c r="CW44" s="157"/>
      <c r="CX44" s="157"/>
      <c r="CY44" s="157"/>
    </row>
    <row r="45" spans="1:103" ht="16.5" customHeight="1" x14ac:dyDescent="0.3">
      <c r="A45" s="484"/>
      <c r="B45" s="486"/>
      <c r="C45" s="486"/>
      <c r="D45" s="486"/>
      <c r="E45" s="487"/>
      <c r="F45" s="486"/>
      <c r="G45" s="486"/>
      <c r="H45" s="486"/>
      <c r="I45" s="486"/>
      <c r="J45" s="484"/>
      <c r="K45" s="490"/>
      <c r="L45" s="491"/>
      <c r="M45" s="491"/>
      <c r="N45" s="509"/>
      <c r="O45" s="490"/>
      <c r="P45" s="491"/>
      <c r="Q45" s="493"/>
      <c r="R45" s="494">
        <v>5</v>
      </c>
      <c r="S45" s="495"/>
      <c r="T45" s="494"/>
      <c r="U45" s="494" t="str">
        <f t="shared" si="9"/>
        <v/>
      </c>
      <c r="V45" s="494"/>
      <c r="W45" s="494"/>
      <c r="X45" s="494"/>
      <c r="Y45" s="494"/>
      <c r="Z45" s="497"/>
      <c r="AA45" s="497"/>
      <c r="AB45" s="498" t="str">
        <f t="shared" si="6"/>
        <v/>
      </c>
      <c r="AC45" s="497"/>
      <c r="AD45" s="497"/>
      <c r="AE45" s="497"/>
      <c r="AF45" s="176" t="str">
        <f>IFERROR(IF(AND(U44="Probabilidad",U45="Probabilidad"),(AH44-(+AH44*AB45)),IF(AND(U44="Impacto",U45="Probabilidad"),(AH43-(+AH43*AB45)),IF(U45="Impacto",AH44,""))),"")</f>
        <v/>
      </c>
      <c r="AG45" s="499" t="str">
        <f t="shared" si="4"/>
        <v/>
      </c>
      <c r="AH45" s="498" t="str">
        <f t="shared" si="7"/>
        <v/>
      </c>
      <c r="AI45" s="499" t="str">
        <f t="shared" si="5"/>
        <v/>
      </c>
      <c r="AJ45" s="498" t="str">
        <f>IFERROR(IF(AND(U44="Impacto",U45="Impacto"),(AJ44-(+AJ44*AB45)),IF(AND(U44="Probabilidad",U45="Impacto"),(AJ43-(+AJ43*AB45)),IF(U45="Probabilidad",AJ44,""))),"")</f>
        <v/>
      </c>
      <c r="AK45" s="500" t="str">
        <f t="shared" si="8"/>
        <v/>
      </c>
      <c r="AL45" s="510"/>
      <c r="AM45" s="502"/>
      <c r="AN45" s="502"/>
      <c r="AO45" s="503"/>
      <c r="AP45" s="503"/>
      <c r="AQ45" s="502"/>
      <c r="AR45" s="502"/>
      <c r="AS45" s="503"/>
      <c r="AT45" s="503"/>
      <c r="AU45" s="502"/>
      <c r="AV45" s="502"/>
      <c r="AW45" s="503"/>
      <c r="AX45" s="503"/>
      <c r="AY45" s="502"/>
      <c r="AZ45" s="502"/>
      <c r="BA45" s="503"/>
      <c r="BB45" s="503"/>
      <c r="BC45" s="502"/>
      <c r="BD45" s="494"/>
      <c r="BE45" s="503"/>
      <c r="BF45" s="503"/>
      <c r="BG45" s="502"/>
      <c r="BH45" s="503"/>
      <c r="BI45" s="502"/>
      <c r="BJ45" s="503"/>
      <c r="BK45" s="502"/>
      <c r="BL45" s="503"/>
      <c r="BM45" s="502"/>
      <c r="BN45" s="494"/>
      <c r="BO45" s="512"/>
      <c r="BP45" s="502"/>
      <c r="BQ45" s="502"/>
      <c r="BR45" s="502"/>
      <c r="BS45" s="503"/>
      <c r="BT45" s="502"/>
      <c r="BU45" s="502"/>
      <c r="BV45" s="503"/>
      <c r="BW45" s="502"/>
      <c r="BX45" s="494"/>
      <c r="BY45" s="502"/>
      <c r="BZ45" s="157"/>
      <c r="CA45" s="157"/>
      <c r="CB45" s="157"/>
      <c r="CC45" s="157"/>
      <c r="CD45" s="157"/>
      <c r="CE45" s="157"/>
      <c r="CF45" s="157"/>
      <c r="CG45" s="157"/>
      <c r="CH45" s="157"/>
      <c r="CI45" s="157"/>
      <c r="CJ45" s="157"/>
      <c r="CK45" s="157"/>
      <c r="CL45" s="157"/>
      <c r="CM45" s="157"/>
      <c r="CN45" s="157"/>
      <c r="CO45" s="157"/>
      <c r="CP45" s="157"/>
      <c r="CQ45" s="157"/>
      <c r="CR45" s="157"/>
      <c r="CS45" s="157"/>
      <c r="CT45" s="157"/>
      <c r="CU45" s="157"/>
      <c r="CV45" s="157"/>
      <c r="CW45" s="157"/>
      <c r="CX45" s="157"/>
      <c r="CY45" s="157"/>
    </row>
    <row r="46" spans="1:103" ht="16.5" customHeight="1" x14ac:dyDescent="0.3">
      <c r="A46" s="484"/>
      <c r="B46" s="486"/>
      <c r="C46" s="486"/>
      <c r="D46" s="486"/>
      <c r="E46" s="487"/>
      <c r="F46" s="486"/>
      <c r="G46" s="486"/>
      <c r="H46" s="486"/>
      <c r="I46" s="486"/>
      <c r="J46" s="484"/>
      <c r="K46" s="490"/>
      <c r="L46" s="491"/>
      <c r="M46" s="491"/>
      <c r="N46" s="514"/>
      <c r="O46" s="490"/>
      <c r="P46" s="491"/>
      <c r="Q46" s="493"/>
      <c r="R46" s="494">
        <v>6</v>
      </c>
      <c r="S46" s="495"/>
      <c r="T46" s="494"/>
      <c r="U46" s="494" t="str">
        <f t="shared" si="9"/>
        <v/>
      </c>
      <c r="V46" s="494"/>
      <c r="W46" s="494"/>
      <c r="X46" s="494"/>
      <c r="Y46" s="494"/>
      <c r="Z46" s="497"/>
      <c r="AA46" s="497"/>
      <c r="AB46" s="498" t="str">
        <f t="shared" si="6"/>
        <v/>
      </c>
      <c r="AC46" s="497"/>
      <c r="AD46" s="497"/>
      <c r="AE46" s="497"/>
      <c r="AF46" s="176" t="str">
        <f>IFERROR(IF(AND(U45="Probabilidad",U46="Probabilidad"),(AH45-(+AH45*AB46)),IF(AND(U45="Impacto",U46="Probabilidad"),(AH44-(+AH44*AB46)),IF(U46="Impacto",AH45,""))),"")</f>
        <v/>
      </c>
      <c r="AG46" s="499" t="str">
        <f t="shared" si="4"/>
        <v/>
      </c>
      <c r="AH46" s="498" t="str">
        <f t="shared" si="7"/>
        <v/>
      </c>
      <c r="AI46" s="499" t="str">
        <f t="shared" si="5"/>
        <v/>
      </c>
      <c r="AJ46" s="498" t="str">
        <f>IFERROR(IF(AND(U45="Impacto",U46="Impacto"),(AJ45-(+AJ45*AB46)),IF(AND(U45="Probabilidad",U46="Impacto"),(AJ44-(+AJ44*AB46)),IF(U46="Probabilidad",AJ45,""))),"")</f>
        <v/>
      </c>
      <c r="AK46" s="500" t="str">
        <f t="shared" si="8"/>
        <v/>
      </c>
      <c r="AL46" s="515"/>
      <c r="AM46" s="502"/>
      <c r="AN46" s="502"/>
      <c r="AO46" s="503"/>
      <c r="AP46" s="503"/>
      <c r="AQ46" s="502"/>
      <c r="AR46" s="502"/>
      <c r="AS46" s="503"/>
      <c r="AT46" s="503"/>
      <c r="AU46" s="502"/>
      <c r="AV46" s="502"/>
      <c r="AW46" s="503"/>
      <c r="AX46" s="503"/>
      <c r="AY46" s="502"/>
      <c r="AZ46" s="502"/>
      <c r="BA46" s="503"/>
      <c r="BB46" s="503"/>
      <c r="BC46" s="502"/>
      <c r="BD46" s="494"/>
      <c r="BE46" s="503"/>
      <c r="BF46" s="503"/>
      <c r="BG46" s="502"/>
      <c r="BH46" s="503"/>
      <c r="BI46" s="502"/>
      <c r="BJ46" s="503"/>
      <c r="BK46" s="502"/>
      <c r="BL46" s="503"/>
      <c r="BM46" s="502"/>
      <c r="BN46" s="494"/>
      <c r="BO46" s="512"/>
      <c r="BP46" s="502"/>
      <c r="BQ46" s="502"/>
      <c r="BR46" s="502"/>
      <c r="BS46" s="503"/>
      <c r="BT46" s="502"/>
      <c r="BU46" s="502"/>
      <c r="BV46" s="503"/>
      <c r="BW46" s="502"/>
      <c r="BX46" s="494"/>
      <c r="BY46" s="502"/>
      <c r="BZ46" s="157"/>
      <c r="CA46" s="157"/>
      <c r="CB46" s="157"/>
      <c r="CC46" s="157"/>
      <c r="CD46" s="157"/>
      <c r="CE46" s="157"/>
      <c r="CF46" s="157"/>
      <c r="CG46" s="157"/>
      <c r="CH46" s="157"/>
      <c r="CI46" s="157"/>
      <c r="CJ46" s="157"/>
      <c r="CK46" s="157"/>
      <c r="CL46" s="157"/>
      <c r="CM46" s="157"/>
      <c r="CN46" s="157"/>
      <c r="CO46" s="157"/>
      <c r="CP46" s="157"/>
      <c r="CQ46" s="157"/>
      <c r="CR46" s="157"/>
      <c r="CS46" s="157"/>
      <c r="CT46" s="157"/>
      <c r="CU46" s="157"/>
      <c r="CV46" s="157"/>
      <c r="CW46" s="157"/>
      <c r="CX46" s="157"/>
      <c r="CY46" s="157"/>
    </row>
    <row r="47" spans="1:103" ht="16.5" customHeight="1" x14ac:dyDescent="0.3">
      <c r="A47" s="484">
        <v>8</v>
      </c>
      <c r="B47" s="486"/>
      <c r="C47" s="486"/>
      <c r="D47" s="486"/>
      <c r="E47" s="487"/>
      <c r="F47" s="486"/>
      <c r="G47" s="486"/>
      <c r="H47" s="486"/>
      <c r="I47" s="486"/>
      <c r="J47" s="484"/>
      <c r="K47" s="490" t="str">
        <f>IF(J47&lt;=0,"",IF(J47&lt;=2,"Muy Baja",IF(J47&lt;=24,"Baja",IF(J47&lt;=500,"Media",IF(J47&lt;=5000,"Alta","Muy Alta")))))</f>
        <v/>
      </c>
      <c r="L47" s="491" t="str">
        <f>IF(K47="","",IF(K47="Muy Baja",0.2,IF(K47="Baja",0.4,IF(K47="Media",0.6,IF(K47="Alta",0.8,IF(K47="Muy Alta",1,))))))</f>
        <v/>
      </c>
      <c r="M47" s="491"/>
      <c r="N47" s="492">
        <f>IF(NOT(ISERROR(MATCH(M47,'Tabla Impacto'!$B$221:$B$223,0))),'Tabla Impacto'!$F$223&amp;"Por favor no seleccionar los criterios de impacto(Afectación Económica o presupuestal y Pérdida Reputacional)",M47)</f>
        <v>0</v>
      </c>
      <c r="O47" s="490" t="str">
        <f>IF(OR(N47='Tabla Impacto'!$C$11,N47='Tabla Impacto'!$D$11),"Leve",IF(OR(N47='Tabla Impacto'!$C$12,N47='Tabla Impacto'!$D$12),"Menor",IF(OR(N47='Tabla Impacto'!$C$13,N47='Tabla Impacto'!$D$13),"Moderado",IF(OR(N47='Tabla Impacto'!$C$14,N47='Tabla Impacto'!$D$14),"Mayor",IF(OR(N47='Tabla Impacto'!$C$15,N47='Tabla Impacto'!$D$15),"Catastrófico","")))))</f>
        <v/>
      </c>
      <c r="P47" s="491" t="str">
        <f>IF(O47="","",IF(O47="Leve",0.2,IF(O47="Menor",0.4,IF(O47="Moderado",0.6,IF(O47="Mayor",0.8,IF(O47="Catastrófico",1,))))))</f>
        <v/>
      </c>
      <c r="Q47" s="493" t="str">
        <f>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494">
        <v>1</v>
      </c>
      <c r="S47" s="495"/>
      <c r="T47" s="494"/>
      <c r="U47" s="494" t="str">
        <f t="shared" si="9"/>
        <v/>
      </c>
      <c r="V47" s="494"/>
      <c r="W47" s="494"/>
      <c r="X47" s="494"/>
      <c r="Y47" s="494"/>
      <c r="Z47" s="497"/>
      <c r="AA47" s="497"/>
      <c r="AB47" s="498" t="str">
        <f t="shared" si="6"/>
        <v/>
      </c>
      <c r="AC47" s="497"/>
      <c r="AD47" s="497"/>
      <c r="AE47" s="497"/>
      <c r="AF47" s="176" t="str">
        <f>IFERROR(IF(U47="Probabilidad",(L47-(+L47*AB47)),IF(U47="Impacto",L47,"")),"")</f>
        <v/>
      </c>
      <c r="AG47" s="499" t="str">
        <f>IFERROR(IF(AF47="","",IF(AF47&lt;=0.2,"Muy Baja",IF(AF47&lt;=0.4,"Baja",IF(AF47&lt;=0.6,"Media",IF(AF47&lt;=0.8,"Alta","Muy Alta"))))),"")</f>
        <v/>
      </c>
      <c r="AH47" s="498" t="str">
        <f t="shared" si="7"/>
        <v/>
      </c>
      <c r="AI47" s="499" t="str">
        <f>IFERROR(IF(AJ47="","",IF(AJ47&lt;=0.2,"Leve",IF(AJ47&lt;=0.4,"Menor",IF(AJ47&lt;=0.6,"Moderado",IF(AJ47&lt;=0.8,"Mayor","Catastrófico"))))),"")</f>
        <v/>
      </c>
      <c r="AJ47" s="498" t="str">
        <f>IFERROR(IF(U47="Impacto",(P47-(+P47*AB47)),IF(U47="Probabilidad",P47,"")),"")</f>
        <v/>
      </c>
      <c r="AK47" s="500" t="str">
        <f t="shared" si="8"/>
        <v/>
      </c>
      <c r="AL47" s="501"/>
      <c r="AM47" s="502"/>
      <c r="AN47" s="502"/>
      <c r="AO47" s="503"/>
      <c r="AP47" s="503"/>
      <c r="AQ47" s="502"/>
      <c r="AR47" s="502"/>
      <c r="AS47" s="503"/>
      <c r="AT47" s="503"/>
      <c r="AU47" s="502"/>
      <c r="AV47" s="502"/>
      <c r="AW47" s="503"/>
      <c r="AX47" s="503"/>
      <c r="AY47" s="502"/>
      <c r="AZ47" s="502"/>
      <c r="BA47" s="503"/>
      <c r="BB47" s="503"/>
      <c r="BC47" s="502"/>
      <c r="BD47" s="494"/>
      <c r="BE47" s="503"/>
      <c r="BF47" s="503"/>
      <c r="BG47" s="502"/>
      <c r="BH47" s="503"/>
      <c r="BI47" s="502"/>
      <c r="BJ47" s="503"/>
      <c r="BK47" s="502"/>
      <c r="BL47" s="503"/>
      <c r="BM47" s="502"/>
      <c r="BN47" s="494"/>
      <c r="BO47" s="512"/>
      <c r="BP47" s="502"/>
      <c r="BQ47" s="502"/>
      <c r="BR47" s="502"/>
      <c r="BS47" s="503"/>
      <c r="BT47" s="502"/>
      <c r="BU47" s="502"/>
      <c r="BV47" s="503"/>
      <c r="BW47" s="502"/>
      <c r="BX47" s="494"/>
      <c r="BY47" s="502"/>
      <c r="BZ47" s="157"/>
      <c r="CA47" s="157"/>
      <c r="CB47" s="157"/>
      <c r="CC47" s="157"/>
      <c r="CD47" s="157"/>
      <c r="CE47" s="157"/>
      <c r="CF47" s="157"/>
      <c r="CG47" s="157"/>
      <c r="CH47" s="157"/>
      <c r="CI47" s="157"/>
      <c r="CJ47" s="157"/>
      <c r="CK47" s="157"/>
      <c r="CL47" s="157"/>
      <c r="CM47" s="157"/>
      <c r="CN47" s="157"/>
      <c r="CO47" s="157"/>
      <c r="CP47" s="157"/>
      <c r="CQ47" s="157"/>
      <c r="CR47" s="157"/>
      <c r="CS47" s="157"/>
      <c r="CT47" s="157"/>
      <c r="CU47" s="157"/>
      <c r="CV47" s="157"/>
      <c r="CW47" s="157"/>
      <c r="CX47" s="157"/>
      <c r="CY47" s="157"/>
    </row>
    <row r="48" spans="1:103" ht="16.5" customHeight="1" x14ac:dyDescent="0.3">
      <c r="A48" s="484"/>
      <c r="B48" s="486"/>
      <c r="C48" s="486"/>
      <c r="D48" s="486"/>
      <c r="E48" s="487"/>
      <c r="F48" s="486"/>
      <c r="G48" s="486"/>
      <c r="H48" s="486"/>
      <c r="I48" s="486"/>
      <c r="J48" s="484"/>
      <c r="K48" s="490"/>
      <c r="L48" s="491"/>
      <c r="M48" s="491"/>
      <c r="N48" s="509"/>
      <c r="O48" s="490"/>
      <c r="P48" s="491"/>
      <c r="Q48" s="493"/>
      <c r="R48" s="494">
        <v>2</v>
      </c>
      <c r="S48" s="495"/>
      <c r="T48" s="494"/>
      <c r="U48" s="494" t="str">
        <f t="shared" si="9"/>
        <v/>
      </c>
      <c r="V48" s="494"/>
      <c r="W48" s="494"/>
      <c r="X48" s="494"/>
      <c r="Y48" s="494"/>
      <c r="Z48" s="497"/>
      <c r="AA48" s="497"/>
      <c r="AB48" s="498" t="str">
        <f t="shared" si="6"/>
        <v/>
      </c>
      <c r="AC48" s="497"/>
      <c r="AD48" s="497"/>
      <c r="AE48" s="497"/>
      <c r="AF48" s="176" t="str">
        <f>IFERROR(IF(AND(U47="Probabilidad",U48="Probabilidad"),(AH47-(+AH47*AB48)),IF(U48="Probabilidad",(L47-(+L47*AB48)),IF(U48="Impacto",AH47,""))),"")</f>
        <v/>
      </c>
      <c r="AG48" s="499" t="str">
        <f t="shared" si="4"/>
        <v/>
      </c>
      <c r="AH48" s="498" t="str">
        <f t="shared" si="7"/>
        <v/>
      </c>
      <c r="AI48" s="499" t="str">
        <f t="shared" si="5"/>
        <v/>
      </c>
      <c r="AJ48" s="498" t="str">
        <f>IFERROR(IF(AND(U47="Impacto",U48="Impacto"),(AJ41-(+AJ41*AB48)),IF(U48="Impacto",($P$47-(+$P$47*AB48)),IF(U48="Probabilidad",AJ41,""))),"")</f>
        <v/>
      </c>
      <c r="AK48" s="500" t="str">
        <f t="shared" si="8"/>
        <v/>
      </c>
      <c r="AL48" s="510"/>
      <c r="AM48" s="502"/>
      <c r="AN48" s="502"/>
      <c r="AO48" s="503"/>
      <c r="AP48" s="503"/>
      <c r="AQ48" s="502"/>
      <c r="AR48" s="502"/>
      <c r="AS48" s="503"/>
      <c r="AT48" s="503"/>
      <c r="AU48" s="502"/>
      <c r="AV48" s="502"/>
      <c r="AW48" s="503"/>
      <c r="AX48" s="503"/>
      <c r="AY48" s="502"/>
      <c r="AZ48" s="502"/>
      <c r="BA48" s="503"/>
      <c r="BB48" s="503"/>
      <c r="BC48" s="502"/>
      <c r="BD48" s="494"/>
      <c r="BE48" s="503"/>
      <c r="BF48" s="503"/>
      <c r="BG48" s="502"/>
      <c r="BH48" s="503"/>
      <c r="BI48" s="502"/>
      <c r="BJ48" s="503"/>
      <c r="BK48" s="502"/>
      <c r="BL48" s="503"/>
      <c r="BM48" s="502"/>
      <c r="BN48" s="494"/>
      <c r="BO48" s="512"/>
      <c r="BP48" s="502"/>
      <c r="BQ48" s="502"/>
      <c r="BR48" s="502"/>
      <c r="BS48" s="503"/>
      <c r="BT48" s="502"/>
      <c r="BU48" s="502"/>
      <c r="BV48" s="503"/>
      <c r="BW48" s="502"/>
      <c r="BX48" s="494"/>
      <c r="BY48" s="502"/>
      <c r="BZ48" s="157"/>
      <c r="CA48" s="157"/>
      <c r="CB48" s="157"/>
      <c r="CC48" s="157"/>
      <c r="CD48" s="157"/>
      <c r="CE48" s="157"/>
      <c r="CF48" s="157"/>
      <c r="CG48" s="157"/>
      <c r="CH48" s="157"/>
      <c r="CI48" s="157"/>
      <c r="CJ48" s="157"/>
      <c r="CK48" s="157"/>
      <c r="CL48" s="157"/>
      <c r="CM48" s="157"/>
      <c r="CN48" s="157"/>
      <c r="CO48" s="157"/>
      <c r="CP48" s="157"/>
      <c r="CQ48" s="157"/>
      <c r="CR48" s="157"/>
      <c r="CS48" s="157"/>
      <c r="CT48" s="157"/>
      <c r="CU48" s="157"/>
      <c r="CV48" s="157"/>
      <c r="CW48" s="157"/>
      <c r="CX48" s="157"/>
      <c r="CY48" s="157"/>
    </row>
    <row r="49" spans="1:103" ht="16.5" customHeight="1" x14ac:dyDescent="0.3">
      <c r="A49" s="484"/>
      <c r="B49" s="486"/>
      <c r="C49" s="486"/>
      <c r="D49" s="486"/>
      <c r="E49" s="487"/>
      <c r="F49" s="486"/>
      <c r="G49" s="486"/>
      <c r="H49" s="486"/>
      <c r="I49" s="486"/>
      <c r="J49" s="484"/>
      <c r="K49" s="490"/>
      <c r="L49" s="491"/>
      <c r="M49" s="491"/>
      <c r="N49" s="509"/>
      <c r="O49" s="490"/>
      <c r="P49" s="491"/>
      <c r="Q49" s="493"/>
      <c r="R49" s="494">
        <v>3</v>
      </c>
      <c r="S49" s="511"/>
      <c r="T49" s="494"/>
      <c r="U49" s="494" t="str">
        <f t="shared" si="9"/>
        <v/>
      </c>
      <c r="V49" s="494"/>
      <c r="W49" s="494"/>
      <c r="X49" s="494"/>
      <c r="Y49" s="494"/>
      <c r="Z49" s="497"/>
      <c r="AA49" s="497"/>
      <c r="AB49" s="498" t="str">
        <f t="shared" si="6"/>
        <v/>
      </c>
      <c r="AC49" s="497"/>
      <c r="AD49" s="497"/>
      <c r="AE49" s="497"/>
      <c r="AF49" s="176" t="str">
        <f>IFERROR(IF(AND(U48="Probabilidad",U49="Probabilidad"),(AH48-(+AH48*AB49)),IF(AND(U48="Impacto",U49="Probabilidad"),(AH47-(+AH47*AB49)),IF(U49="Impacto",AH48,""))),"")</f>
        <v/>
      </c>
      <c r="AG49" s="499" t="str">
        <f t="shared" si="4"/>
        <v/>
      </c>
      <c r="AH49" s="498" t="str">
        <f t="shared" si="7"/>
        <v/>
      </c>
      <c r="AI49" s="499" t="str">
        <f t="shared" si="5"/>
        <v/>
      </c>
      <c r="AJ49" s="498" t="str">
        <f>IFERROR(IF(AND(U48="Impacto",U49="Impacto"),(AJ48-(+AJ48*AB49)),IF(AND(U48="Probabilidad",U49="Impacto"),(AJ47-(+AJ47*AB49)),IF(U49="Probabilidad",AJ48,""))),"")</f>
        <v/>
      </c>
      <c r="AK49" s="500" t="str">
        <f t="shared" si="8"/>
        <v/>
      </c>
      <c r="AL49" s="510"/>
      <c r="AM49" s="502"/>
      <c r="AN49" s="502"/>
      <c r="AO49" s="503"/>
      <c r="AP49" s="503"/>
      <c r="AQ49" s="502"/>
      <c r="AR49" s="502"/>
      <c r="AS49" s="503"/>
      <c r="AT49" s="503"/>
      <c r="AU49" s="502"/>
      <c r="AV49" s="502"/>
      <c r="AW49" s="503"/>
      <c r="AX49" s="503"/>
      <c r="AY49" s="502"/>
      <c r="AZ49" s="502"/>
      <c r="BA49" s="503"/>
      <c r="BB49" s="503"/>
      <c r="BC49" s="502"/>
      <c r="BD49" s="494"/>
      <c r="BE49" s="503"/>
      <c r="BF49" s="503"/>
      <c r="BG49" s="502"/>
      <c r="BH49" s="503"/>
      <c r="BI49" s="502"/>
      <c r="BJ49" s="503"/>
      <c r="BK49" s="502"/>
      <c r="BL49" s="503"/>
      <c r="BM49" s="502"/>
      <c r="BN49" s="494"/>
      <c r="BO49" s="512"/>
      <c r="BP49" s="502"/>
      <c r="BQ49" s="502"/>
      <c r="BR49" s="502"/>
      <c r="BS49" s="503"/>
      <c r="BT49" s="502"/>
      <c r="BU49" s="502"/>
      <c r="BV49" s="503"/>
      <c r="BW49" s="502"/>
      <c r="BX49" s="494"/>
      <c r="BY49" s="502"/>
      <c r="BZ49" s="157"/>
      <c r="CA49" s="157"/>
      <c r="CB49" s="157"/>
      <c r="CC49" s="157"/>
      <c r="CD49" s="157"/>
      <c r="CE49" s="157"/>
      <c r="CF49" s="157"/>
      <c r="CG49" s="157"/>
      <c r="CH49" s="157"/>
      <c r="CI49" s="157"/>
      <c r="CJ49" s="157"/>
      <c r="CK49" s="157"/>
      <c r="CL49" s="157"/>
      <c r="CM49" s="157"/>
      <c r="CN49" s="157"/>
      <c r="CO49" s="157"/>
      <c r="CP49" s="157"/>
      <c r="CQ49" s="157"/>
      <c r="CR49" s="157"/>
      <c r="CS49" s="157"/>
      <c r="CT49" s="157"/>
      <c r="CU49" s="157"/>
      <c r="CV49" s="157"/>
      <c r="CW49" s="157"/>
      <c r="CX49" s="157"/>
      <c r="CY49" s="157"/>
    </row>
    <row r="50" spans="1:103" ht="16.5" customHeight="1" x14ac:dyDescent="0.3">
      <c r="A50" s="484"/>
      <c r="B50" s="486"/>
      <c r="C50" s="486"/>
      <c r="D50" s="486"/>
      <c r="E50" s="487"/>
      <c r="F50" s="486"/>
      <c r="G50" s="486"/>
      <c r="H50" s="486"/>
      <c r="I50" s="486"/>
      <c r="J50" s="484"/>
      <c r="K50" s="490"/>
      <c r="L50" s="491"/>
      <c r="M50" s="491"/>
      <c r="N50" s="509"/>
      <c r="O50" s="490"/>
      <c r="P50" s="491"/>
      <c r="Q50" s="493"/>
      <c r="R50" s="494">
        <v>4</v>
      </c>
      <c r="S50" s="495"/>
      <c r="T50" s="494"/>
      <c r="U50" s="494" t="str">
        <f t="shared" si="9"/>
        <v/>
      </c>
      <c r="V50" s="494"/>
      <c r="W50" s="494"/>
      <c r="X50" s="494"/>
      <c r="Y50" s="494"/>
      <c r="Z50" s="497"/>
      <c r="AA50" s="497"/>
      <c r="AB50" s="498" t="str">
        <f t="shared" si="6"/>
        <v/>
      </c>
      <c r="AC50" s="497"/>
      <c r="AD50" s="497"/>
      <c r="AE50" s="497"/>
      <c r="AF50" s="176" t="str">
        <f>IFERROR(IF(AND(U49="Probabilidad",U50="Probabilidad"),(AH49-(+AH49*AB50)),IF(AND(U49="Impacto",U50="Probabilidad"),(AH48-(+AH48*AB50)),IF(U50="Impacto",AH49,""))),"")</f>
        <v/>
      </c>
      <c r="AG50" s="499" t="str">
        <f t="shared" si="4"/>
        <v/>
      </c>
      <c r="AH50" s="498" t="str">
        <f t="shared" si="7"/>
        <v/>
      </c>
      <c r="AI50" s="499" t="str">
        <f t="shared" si="5"/>
        <v/>
      </c>
      <c r="AJ50" s="498" t="str">
        <f>IFERROR(IF(AND(U49="Impacto",U50="Impacto"),(AJ49-(+AJ49*AB50)),IF(AND(U49="Probabilidad",U50="Impacto"),(AJ48-(+AJ48*AB50)),IF(U50="Probabilidad",AJ49,""))),"")</f>
        <v/>
      </c>
      <c r="AK50" s="500" t="str">
        <f t="shared" si="8"/>
        <v/>
      </c>
      <c r="AL50" s="510"/>
      <c r="AM50" s="502"/>
      <c r="AN50" s="502"/>
      <c r="AO50" s="503"/>
      <c r="AP50" s="503"/>
      <c r="AQ50" s="502"/>
      <c r="AR50" s="502"/>
      <c r="AS50" s="503"/>
      <c r="AT50" s="503"/>
      <c r="AU50" s="502"/>
      <c r="AV50" s="502"/>
      <c r="AW50" s="503"/>
      <c r="AX50" s="503"/>
      <c r="AY50" s="502"/>
      <c r="AZ50" s="502"/>
      <c r="BA50" s="503"/>
      <c r="BB50" s="503"/>
      <c r="BC50" s="502"/>
      <c r="BD50" s="494"/>
      <c r="BE50" s="503"/>
      <c r="BF50" s="503"/>
      <c r="BG50" s="502"/>
      <c r="BH50" s="503"/>
      <c r="BI50" s="502"/>
      <c r="BJ50" s="503"/>
      <c r="BK50" s="502"/>
      <c r="BL50" s="503"/>
      <c r="BM50" s="502"/>
      <c r="BN50" s="494"/>
      <c r="BO50" s="512"/>
      <c r="BP50" s="502"/>
      <c r="BQ50" s="502"/>
      <c r="BR50" s="502"/>
      <c r="BS50" s="503"/>
      <c r="BT50" s="502"/>
      <c r="BU50" s="502"/>
      <c r="BV50" s="503"/>
      <c r="BW50" s="502"/>
      <c r="BX50" s="494"/>
      <c r="BY50" s="502"/>
      <c r="BZ50" s="157"/>
      <c r="CA50" s="157"/>
      <c r="CB50" s="157"/>
      <c r="CC50" s="157"/>
      <c r="CD50" s="157"/>
      <c r="CE50" s="157"/>
      <c r="CF50" s="157"/>
      <c r="CG50" s="157"/>
      <c r="CH50" s="157"/>
      <c r="CI50" s="157"/>
      <c r="CJ50" s="157"/>
      <c r="CK50" s="157"/>
      <c r="CL50" s="157"/>
      <c r="CM50" s="157"/>
      <c r="CN50" s="157"/>
      <c r="CO50" s="157"/>
      <c r="CP50" s="157"/>
      <c r="CQ50" s="157"/>
      <c r="CR50" s="157"/>
      <c r="CS50" s="157"/>
      <c r="CT50" s="157"/>
      <c r="CU50" s="157"/>
      <c r="CV50" s="157"/>
      <c r="CW50" s="157"/>
      <c r="CX50" s="157"/>
      <c r="CY50" s="157"/>
    </row>
    <row r="51" spans="1:103" ht="16.5" customHeight="1" x14ac:dyDescent="0.3">
      <c r="A51" s="484"/>
      <c r="B51" s="486"/>
      <c r="C51" s="486"/>
      <c r="D51" s="486"/>
      <c r="E51" s="487"/>
      <c r="F51" s="486"/>
      <c r="G51" s="486"/>
      <c r="H51" s="486"/>
      <c r="I51" s="486"/>
      <c r="J51" s="484"/>
      <c r="K51" s="490"/>
      <c r="L51" s="491"/>
      <c r="M51" s="491"/>
      <c r="N51" s="509"/>
      <c r="O51" s="490"/>
      <c r="P51" s="491"/>
      <c r="Q51" s="493"/>
      <c r="R51" s="494">
        <v>5</v>
      </c>
      <c r="S51" s="495"/>
      <c r="T51" s="494"/>
      <c r="U51" s="494" t="str">
        <f t="shared" si="9"/>
        <v/>
      </c>
      <c r="V51" s="494"/>
      <c r="W51" s="494"/>
      <c r="X51" s="494"/>
      <c r="Y51" s="494"/>
      <c r="Z51" s="497"/>
      <c r="AA51" s="497"/>
      <c r="AB51" s="498" t="str">
        <f t="shared" si="6"/>
        <v/>
      </c>
      <c r="AC51" s="497"/>
      <c r="AD51" s="497"/>
      <c r="AE51" s="497"/>
      <c r="AF51" s="176" t="str">
        <f>IFERROR(IF(AND(U50="Probabilidad",U51="Probabilidad"),(AH50-(+AH50*AB51)),IF(AND(U50="Impacto",U51="Probabilidad"),(AH49-(+AH49*AB51)),IF(U51="Impacto",AH50,""))),"")</f>
        <v/>
      </c>
      <c r="AG51" s="499" t="str">
        <f t="shared" si="4"/>
        <v/>
      </c>
      <c r="AH51" s="498" t="str">
        <f t="shared" si="7"/>
        <v/>
      </c>
      <c r="AI51" s="499" t="str">
        <f t="shared" si="5"/>
        <v/>
      </c>
      <c r="AJ51" s="498" t="str">
        <f>IFERROR(IF(AND(U50="Impacto",U51="Impacto"),(AJ50-(+AJ50*AB51)),IF(AND(U50="Probabilidad",U51="Impacto"),(AJ49-(+AJ49*AB51)),IF(U51="Probabilidad",AJ50,""))),"")</f>
        <v/>
      </c>
      <c r="AK51" s="500" t="str">
        <f t="shared" si="8"/>
        <v/>
      </c>
      <c r="AL51" s="510"/>
      <c r="AM51" s="502"/>
      <c r="AN51" s="502"/>
      <c r="AO51" s="503"/>
      <c r="AP51" s="503"/>
      <c r="AQ51" s="502"/>
      <c r="AR51" s="502"/>
      <c r="AS51" s="503"/>
      <c r="AT51" s="503"/>
      <c r="AU51" s="502"/>
      <c r="AV51" s="502"/>
      <c r="AW51" s="503"/>
      <c r="AX51" s="503"/>
      <c r="AY51" s="502"/>
      <c r="AZ51" s="502"/>
      <c r="BA51" s="503"/>
      <c r="BB51" s="503"/>
      <c r="BC51" s="502"/>
      <c r="BD51" s="494"/>
      <c r="BE51" s="503"/>
      <c r="BF51" s="503"/>
      <c r="BG51" s="502"/>
      <c r="BH51" s="503"/>
      <c r="BI51" s="502"/>
      <c r="BJ51" s="503"/>
      <c r="BK51" s="502"/>
      <c r="BL51" s="503"/>
      <c r="BM51" s="502"/>
      <c r="BN51" s="494"/>
      <c r="BO51" s="512"/>
      <c r="BP51" s="502"/>
      <c r="BQ51" s="502"/>
      <c r="BR51" s="502"/>
      <c r="BS51" s="503"/>
      <c r="BT51" s="502"/>
      <c r="BU51" s="502"/>
      <c r="BV51" s="503"/>
      <c r="BW51" s="502"/>
      <c r="BX51" s="494"/>
      <c r="BY51" s="502"/>
      <c r="BZ51" s="157"/>
      <c r="CA51" s="157"/>
      <c r="CB51" s="157"/>
      <c r="CC51" s="157"/>
      <c r="CD51" s="157"/>
      <c r="CE51" s="157"/>
      <c r="CF51" s="157"/>
      <c r="CG51" s="157"/>
      <c r="CH51" s="157"/>
      <c r="CI51" s="157"/>
      <c r="CJ51" s="157"/>
      <c r="CK51" s="157"/>
      <c r="CL51" s="157"/>
      <c r="CM51" s="157"/>
      <c r="CN51" s="157"/>
      <c r="CO51" s="157"/>
      <c r="CP51" s="157"/>
      <c r="CQ51" s="157"/>
      <c r="CR51" s="157"/>
      <c r="CS51" s="157"/>
      <c r="CT51" s="157"/>
      <c r="CU51" s="157"/>
      <c r="CV51" s="157"/>
      <c r="CW51" s="157"/>
      <c r="CX51" s="157"/>
      <c r="CY51" s="157"/>
    </row>
    <row r="52" spans="1:103" ht="16.5" customHeight="1" x14ac:dyDescent="0.3">
      <c r="A52" s="484"/>
      <c r="B52" s="486"/>
      <c r="C52" s="486"/>
      <c r="D52" s="486"/>
      <c r="E52" s="487"/>
      <c r="F52" s="486"/>
      <c r="G52" s="486"/>
      <c r="H52" s="486"/>
      <c r="I52" s="486"/>
      <c r="J52" s="484"/>
      <c r="K52" s="490"/>
      <c r="L52" s="491"/>
      <c r="M52" s="491"/>
      <c r="N52" s="514"/>
      <c r="O52" s="490"/>
      <c r="P52" s="491"/>
      <c r="Q52" s="493"/>
      <c r="R52" s="494">
        <v>6</v>
      </c>
      <c r="S52" s="495"/>
      <c r="T52" s="494"/>
      <c r="U52" s="494" t="str">
        <f t="shared" si="9"/>
        <v/>
      </c>
      <c r="V52" s="494"/>
      <c r="W52" s="494"/>
      <c r="X52" s="494"/>
      <c r="Y52" s="494"/>
      <c r="Z52" s="497"/>
      <c r="AA52" s="497"/>
      <c r="AB52" s="498" t="str">
        <f t="shared" si="6"/>
        <v/>
      </c>
      <c r="AC52" s="497"/>
      <c r="AD52" s="497"/>
      <c r="AE52" s="497"/>
      <c r="AF52" s="176" t="str">
        <f>IFERROR(IF(AND(U51="Probabilidad",U52="Probabilidad"),(AH51-(+AH51*AB52)),IF(AND(U51="Impacto",U52="Probabilidad"),(AH50-(+AH50*AB52)),IF(U52="Impacto",AH51,""))),"")</f>
        <v/>
      </c>
      <c r="AG52" s="499" t="str">
        <f t="shared" si="4"/>
        <v/>
      </c>
      <c r="AH52" s="498" t="str">
        <f t="shared" si="7"/>
        <v/>
      </c>
      <c r="AI52" s="499" t="str">
        <f t="shared" si="5"/>
        <v/>
      </c>
      <c r="AJ52" s="498" t="str">
        <f>IFERROR(IF(AND(U51="Impacto",U52="Impacto"),(AJ51-(+AJ51*AB52)),IF(AND(U51="Probabilidad",U52="Impacto"),(AJ50-(+AJ50*AB52)),IF(U52="Probabilidad",AJ51,""))),"")</f>
        <v/>
      </c>
      <c r="AK52" s="500" t="str">
        <f t="shared" si="8"/>
        <v/>
      </c>
      <c r="AL52" s="515"/>
      <c r="AM52" s="502"/>
      <c r="AN52" s="502"/>
      <c r="AO52" s="503"/>
      <c r="AP52" s="503"/>
      <c r="AQ52" s="502"/>
      <c r="AR52" s="502"/>
      <c r="AS52" s="503"/>
      <c r="AT52" s="503"/>
      <c r="AU52" s="502"/>
      <c r="AV52" s="502"/>
      <c r="AW52" s="503"/>
      <c r="AX52" s="503"/>
      <c r="AY52" s="502"/>
      <c r="AZ52" s="502"/>
      <c r="BA52" s="503"/>
      <c r="BB52" s="503"/>
      <c r="BC52" s="502"/>
      <c r="BD52" s="494"/>
      <c r="BE52" s="503"/>
      <c r="BF52" s="503"/>
      <c r="BG52" s="502"/>
      <c r="BH52" s="503"/>
      <c r="BI52" s="502"/>
      <c r="BJ52" s="503"/>
      <c r="BK52" s="502"/>
      <c r="BL52" s="503"/>
      <c r="BM52" s="502"/>
      <c r="BN52" s="494"/>
      <c r="BO52" s="512"/>
      <c r="BP52" s="502"/>
      <c r="BQ52" s="502"/>
      <c r="BR52" s="502"/>
      <c r="BS52" s="503"/>
      <c r="BT52" s="502"/>
      <c r="BU52" s="502"/>
      <c r="BV52" s="503"/>
      <c r="BW52" s="502"/>
      <c r="BX52" s="494"/>
      <c r="BY52" s="502"/>
      <c r="BZ52" s="157"/>
      <c r="CA52" s="157"/>
      <c r="CB52" s="157"/>
      <c r="CC52" s="157"/>
      <c r="CD52" s="157"/>
      <c r="CE52" s="157"/>
      <c r="CF52" s="157"/>
      <c r="CG52" s="157"/>
      <c r="CH52" s="157"/>
      <c r="CI52" s="157"/>
      <c r="CJ52" s="157"/>
      <c r="CK52" s="157"/>
      <c r="CL52" s="157"/>
      <c r="CM52" s="157"/>
      <c r="CN52" s="157"/>
      <c r="CO52" s="157"/>
      <c r="CP52" s="157"/>
      <c r="CQ52" s="157"/>
      <c r="CR52" s="157"/>
      <c r="CS52" s="157"/>
      <c r="CT52" s="157"/>
      <c r="CU52" s="157"/>
      <c r="CV52" s="157"/>
      <c r="CW52" s="157"/>
      <c r="CX52" s="157"/>
      <c r="CY52" s="157"/>
    </row>
    <row r="53" spans="1:103" ht="16.5" customHeight="1" x14ac:dyDescent="0.3">
      <c r="A53" s="484">
        <v>9</v>
      </c>
      <c r="B53" s="486"/>
      <c r="C53" s="486"/>
      <c r="D53" s="486"/>
      <c r="E53" s="487"/>
      <c r="F53" s="486"/>
      <c r="G53" s="486"/>
      <c r="H53" s="486"/>
      <c r="I53" s="486"/>
      <c r="J53" s="484"/>
      <c r="K53" s="490" t="str">
        <f>IF(J53&lt;=0,"",IF(J53&lt;=2,"Muy Baja",IF(J53&lt;=24,"Baja",IF(J53&lt;=500,"Media",IF(J53&lt;=5000,"Alta","Muy Alta")))))</f>
        <v/>
      </c>
      <c r="L53" s="491" t="str">
        <f>IF(K53="","",IF(K53="Muy Baja",0.2,IF(K53="Baja",0.4,IF(K53="Media",0.6,IF(K53="Alta",0.8,IF(K53="Muy Alta",1,))))))</f>
        <v/>
      </c>
      <c r="M53" s="491"/>
      <c r="N53" s="492">
        <f>IF(NOT(ISERROR(MATCH(M53,'Tabla Impacto'!$B$221:$B$223,0))),'Tabla Impacto'!$F$223&amp;"Por favor no seleccionar los criterios de impacto(Afectación Económica o presupuestal y Pérdida Reputacional)",M53)</f>
        <v>0</v>
      </c>
      <c r="O53" s="490" t="str">
        <f>IF(OR(N53='Tabla Impacto'!$C$11,N53='Tabla Impacto'!$D$11),"Leve",IF(OR(N53='Tabla Impacto'!$C$12,N53='Tabla Impacto'!$D$12),"Menor",IF(OR(N53='Tabla Impacto'!$C$13,N53='Tabla Impacto'!$D$13),"Moderado",IF(OR(N53='Tabla Impacto'!$C$14,N53='Tabla Impacto'!$D$14),"Mayor",IF(OR(N53='Tabla Impacto'!$C$15,N53='Tabla Impacto'!$D$15),"Catastrófico","")))))</f>
        <v/>
      </c>
      <c r="P53" s="491" t="str">
        <f>IF(O53="","",IF(O53="Leve",0.2,IF(O53="Menor",0.4,IF(O53="Moderado",0.6,IF(O53="Mayor",0.8,IF(O53="Catastrófico",1,))))))</f>
        <v/>
      </c>
      <c r="Q53" s="493" t="str">
        <f>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494">
        <v>1</v>
      </c>
      <c r="S53" s="495"/>
      <c r="T53" s="494"/>
      <c r="U53" s="494" t="str">
        <f t="shared" si="9"/>
        <v/>
      </c>
      <c r="V53" s="494"/>
      <c r="W53" s="494"/>
      <c r="X53" s="494"/>
      <c r="Y53" s="494"/>
      <c r="Z53" s="497"/>
      <c r="AA53" s="497"/>
      <c r="AB53" s="498" t="str">
        <f t="shared" si="6"/>
        <v/>
      </c>
      <c r="AC53" s="497"/>
      <c r="AD53" s="497"/>
      <c r="AE53" s="497"/>
      <c r="AF53" s="176" t="str">
        <f>IFERROR(IF(U53="Probabilidad",(L53-(+L53*AB53)),IF(U53="Impacto",L53,"")),"")</f>
        <v/>
      </c>
      <c r="AG53" s="499" t="str">
        <f>IFERROR(IF(AF53="","",IF(AF53&lt;=0.2,"Muy Baja",IF(AF53&lt;=0.4,"Baja",IF(AF53&lt;=0.6,"Media",IF(AF53&lt;=0.8,"Alta","Muy Alta"))))),"")</f>
        <v/>
      </c>
      <c r="AH53" s="498" t="str">
        <f t="shared" si="7"/>
        <v/>
      </c>
      <c r="AI53" s="499" t="str">
        <f>IFERROR(IF(AJ53="","",IF(AJ53&lt;=0.2,"Leve",IF(AJ53&lt;=0.4,"Menor",IF(AJ53&lt;=0.6,"Moderado",IF(AJ53&lt;=0.8,"Mayor","Catastrófico"))))),"")</f>
        <v/>
      </c>
      <c r="AJ53" s="498" t="str">
        <f>IFERROR(IF(U53="Impacto",(P53-(+P53*AB53)),IF(U53="Probabilidad",P53,"")),"")</f>
        <v/>
      </c>
      <c r="AK53" s="500" t="str">
        <f t="shared" si="8"/>
        <v/>
      </c>
      <c r="AL53" s="501"/>
      <c r="AM53" s="502"/>
      <c r="AN53" s="502"/>
      <c r="AO53" s="503"/>
      <c r="AP53" s="503"/>
      <c r="AQ53" s="502"/>
      <c r="AR53" s="502"/>
      <c r="AS53" s="503"/>
      <c r="AT53" s="503"/>
      <c r="AU53" s="502"/>
      <c r="AV53" s="502"/>
      <c r="AW53" s="503"/>
      <c r="AX53" s="503"/>
      <c r="AY53" s="502"/>
      <c r="AZ53" s="502"/>
      <c r="BA53" s="503"/>
      <c r="BB53" s="503"/>
      <c r="BC53" s="502"/>
      <c r="BD53" s="494"/>
      <c r="BE53" s="503"/>
      <c r="BF53" s="503"/>
      <c r="BG53" s="502"/>
      <c r="BH53" s="503"/>
      <c r="BI53" s="502"/>
      <c r="BJ53" s="503"/>
      <c r="BK53" s="502"/>
      <c r="BL53" s="503"/>
      <c r="BM53" s="502"/>
      <c r="BN53" s="494"/>
      <c r="BO53" s="512"/>
      <c r="BP53" s="502"/>
      <c r="BQ53" s="502"/>
      <c r="BR53" s="502"/>
      <c r="BS53" s="503"/>
      <c r="BT53" s="502"/>
      <c r="BU53" s="502"/>
      <c r="BV53" s="503"/>
      <c r="BW53" s="502"/>
      <c r="BX53" s="494"/>
      <c r="BY53" s="502"/>
      <c r="BZ53" s="157"/>
      <c r="CA53" s="157"/>
      <c r="CB53" s="157"/>
      <c r="CC53" s="157"/>
      <c r="CD53" s="157"/>
      <c r="CE53" s="157"/>
      <c r="CF53" s="157"/>
      <c r="CG53" s="157"/>
      <c r="CH53" s="157"/>
      <c r="CI53" s="157"/>
      <c r="CJ53" s="157"/>
      <c r="CK53" s="157"/>
      <c r="CL53" s="157"/>
      <c r="CM53" s="157"/>
      <c r="CN53" s="157"/>
      <c r="CO53" s="157"/>
      <c r="CP53" s="157"/>
      <c r="CQ53" s="157"/>
      <c r="CR53" s="157"/>
      <c r="CS53" s="157"/>
      <c r="CT53" s="157"/>
      <c r="CU53" s="157"/>
      <c r="CV53" s="157"/>
      <c r="CW53" s="157"/>
      <c r="CX53" s="157"/>
      <c r="CY53" s="157"/>
    </row>
    <row r="54" spans="1:103" ht="16.5" customHeight="1" x14ac:dyDescent="0.3">
      <c r="A54" s="484"/>
      <c r="B54" s="486"/>
      <c r="C54" s="486"/>
      <c r="D54" s="486"/>
      <c r="E54" s="487"/>
      <c r="F54" s="486"/>
      <c r="G54" s="486"/>
      <c r="H54" s="486"/>
      <c r="I54" s="486"/>
      <c r="J54" s="484"/>
      <c r="K54" s="490"/>
      <c r="L54" s="491"/>
      <c r="M54" s="491"/>
      <c r="N54" s="509"/>
      <c r="O54" s="490"/>
      <c r="P54" s="491"/>
      <c r="Q54" s="493"/>
      <c r="R54" s="494">
        <v>2</v>
      </c>
      <c r="S54" s="495"/>
      <c r="T54" s="494"/>
      <c r="U54" s="494" t="str">
        <f t="shared" si="9"/>
        <v/>
      </c>
      <c r="V54" s="494"/>
      <c r="W54" s="494"/>
      <c r="X54" s="494"/>
      <c r="Y54" s="494"/>
      <c r="Z54" s="497"/>
      <c r="AA54" s="497"/>
      <c r="AB54" s="498" t="str">
        <f t="shared" si="6"/>
        <v/>
      </c>
      <c r="AC54" s="497"/>
      <c r="AD54" s="497"/>
      <c r="AE54" s="497"/>
      <c r="AF54" s="176" t="str">
        <f>IFERROR(IF(AND(U53="Probabilidad",U54="Probabilidad"),(AH53-(+AH53*AB54)),IF(U54="Probabilidad",(L53-(+L53*AB54)),IF(U54="Impacto",AH53,""))),"")</f>
        <v/>
      </c>
      <c r="AG54" s="499" t="str">
        <f t="shared" si="4"/>
        <v/>
      </c>
      <c r="AH54" s="498" t="str">
        <f t="shared" si="7"/>
        <v/>
      </c>
      <c r="AI54" s="499" t="str">
        <f t="shared" si="5"/>
        <v/>
      </c>
      <c r="AJ54" s="498" t="str">
        <f>IFERROR(IF(AND(U53="Impacto",U54="Impacto"),(AJ47-(+AJ47*AB54)),IF(U54="Impacto",($P$53-(+$P$53*AB54)),IF(U54="Probabilidad",AJ47,""))),"")</f>
        <v/>
      </c>
      <c r="AK54" s="500" t="str">
        <f t="shared" si="8"/>
        <v/>
      </c>
      <c r="AL54" s="510"/>
      <c r="AM54" s="502"/>
      <c r="AN54" s="502"/>
      <c r="AO54" s="503"/>
      <c r="AP54" s="503"/>
      <c r="AQ54" s="502"/>
      <c r="AR54" s="502"/>
      <c r="AS54" s="503"/>
      <c r="AT54" s="503"/>
      <c r="AU54" s="502"/>
      <c r="AV54" s="502"/>
      <c r="AW54" s="503"/>
      <c r="AX54" s="503"/>
      <c r="AY54" s="502"/>
      <c r="AZ54" s="502"/>
      <c r="BA54" s="503"/>
      <c r="BB54" s="503"/>
      <c r="BC54" s="502"/>
      <c r="BD54" s="494"/>
      <c r="BE54" s="503"/>
      <c r="BF54" s="503"/>
      <c r="BG54" s="502"/>
      <c r="BH54" s="503"/>
      <c r="BI54" s="502"/>
      <c r="BJ54" s="503"/>
      <c r="BK54" s="502"/>
      <c r="BL54" s="503"/>
      <c r="BM54" s="502"/>
      <c r="BN54" s="494"/>
      <c r="BO54" s="512"/>
      <c r="BP54" s="502"/>
      <c r="BQ54" s="502"/>
      <c r="BR54" s="502"/>
      <c r="BS54" s="503"/>
      <c r="BT54" s="502"/>
      <c r="BU54" s="502"/>
      <c r="BV54" s="503"/>
      <c r="BW54" s="502"/>
      <c r="BX54" s="494"/>
      <c r="BY54" s="502"/>
      <c r="BZ54" s="157"/>
      <c r="CA54" s="157"/>
      <c r="CB54" s="157"/>
      <c r="CC54" s="157"/>
      <c r="CD54" s="157"/>
      <c r="CE54" s="157"/>
      <c r="CF54" s="157"/>
      <c r="CG54" s="157"/>
      <c r="CH54" s="157"/>
      <c r="CI54" s="157"/>
      <c r="CJ54" s="157"/>
      <c r="CK54" s="157"/>
      <c r="CL54" s="157"/>
      <c r="CM54" s="157"/>
      <c r="CN54" s="157"/>
      <c r="CO54" s="157"/>
      <c r="CP54" s="157"/>
      <c r="CQ54" s="157"/>
      <c r="CR54" s="157"/>
      <c r="CS54" s="157"/>
      <c r="CT54" s="157"/>
      <c r="CU54" s="157"/>
      <c r="CV54" s="157"/>
      <c r="CW54" s="157"/>
      <c r="CX54" s="157"/>
      <c r="CY54" s="157"/>
    </row>
    <row r="55" spans="1:103" ht="16.5" customHeight="1" x14ac:dyDescent="0.3">
      <c r="A55" s="484"/>
      <c r="B55" s="486"/>
      <c r="C55" s="486"/>
      <c r="D55" s="486"/>
      <c r="E55" s="487"/>
      <c r="F55" s="486"/>
      <c r="G55" s="486"/>
      <c r="H55" s="486"/>
      <c r="I55" s="486"/>
      <c r="J55" s="484"/>
      <c r="K55" s="490"/>
      <c r="L55" s="491"/>
      <c r="M55" s="491"/>
      <c r="N55" s="509"/>
      <c r="O55" s="490"/>
      <c r="P55" s="491"/>
      <c r="Q55" s="493"/>
      <c r="R55" s="494">
        <v>3</v>
      </c>
      <c r="S55" s="511"/>
      <c r="T55" s="494"/>
      <c r="U55" s="494" t="str">
        <f t="shared" si="9"/>
        <v/>
      </c>
      <c r="V55" s="494"/>
      <c r="W55" s="494"/>
      <c r="X55" s="494"/>
      <c r="Y55" s="494"/>
      <c r="Z55" s="497"/>
      <c r="AA55" s="497"/>
      <c r="AB55" s="498" t="str">
        <f t="shared" si="6"/>
        <v/>
      </c>
      <c r="AC55" s="497"/>
      <c r="AD55" s="497"/>
      <c r="AE55" s="497"/>
      <c r="AF55" s="176" t="str">
        <f>IFERROR(IF(AND(U54="Probabilidad",U55="Probabilidad"),(AH54-(+AH54*AB55)),IF(AND(U54="Impacto",U55="Probabilidad"),(AH53-(+AH53*AB55)),IF(U55="Impacto",AH54,""))),"")</f>
        <v/>
      </c>
      <c r="AG55" s="499" t="str">
        <f t="shared" si="4"/>
        <v/>
      </c>
      <c r="AH55" s="498" t="str">
        <f t="shared" si="7"/>
        <v/>
      </c>
      <c r="AI55" s="499" t="str">
        <f t="shared" si="5"/>
        <v/>
      </c>
      <c r="AJ55" s="498" t="str">
        <f>IFERROR(IF(AND(U54="Impacto",U55="Impacto"),(AJ54-(+AJ54*AB55)),IF(AND(U54="Probabilidad",U55="Impacto"),(AJ53-(+AJ53*AB55)),IF(U55="Probabilidad",AJ54,""))),"")</f>
        <v/>
      </c>
      <c r="AK55" s="500" t="str">
        <f t="shared" si="8"/>
        <v/>
      </c>
      <c r="AL55" s="510"/>
      <c r="AM55" s="502"/>
      <c r="AN55" s="502"/>
      <c r="AO55" s="503"/>
      <c r="AP55" s="503"/>
      <c r="AQ55" s="502"/>
      <c r="AR55" s="502"/>
      <c r="AS55" s="503"/>
      <c r="AT55" s="503"/>
      <c r="AU55" s="502"/>
      <c r="AV55" s="502"/>
      <c r="AW55" s="503"/>
      <c r="AX55" s="503"/>
      <c r="AY55" s="502"/>
      <c r="AZ55" s="502"/>
      <c r="BA55" s="503"/>
      <c r="BB55" s="503"/>
      <c r="BC55" s="502"/>
      <c r="BD55" s="494"/>
      <c r="BE55" s="503"/>
      <c r="BF55" s="503"/>
      <c r="BG55" s="502"/>
      <c r="BH55" s="503"/>
      <c r="BI55" s="502"/>
      <c r="BJ55" s="503"/>
      <c r="BK55" s="502"/>
      <c r="BL55" s="503"/>
      <c r="BM55" s="502"/>
      <c r="BN55" s="494"/>
      <c r="BO55" s="512"/>
      <c r="BP55" s="502"/>
      <c r="BQ55" s="502"/>
      <c r="BR55" s="502"/>
      <c r="BS55" s="503"/>
      <c r="BT55" s="502"/>
      <c r="BU55" s="502"/>
      <c r="BV55" s="503"/>
      <c r="BW55" s="502"/>
      <c r="BX55" s="494"/>
      <c r="BY55" s="502"/>
      <c r="BZ55" s="157"/>
      <c r="CA55" s="157"/>
      <c r="CB55" s="157"/>
      <c r="CC55" s="157"/>
      <c r="CD55" s="157"/>
      <c r="CE55" s="157"/>
      <c r="CF55" s="157"/>
      <c r="CG55" s="157"/>
      <c r="CH55" s="157"/>
      <c r="CI55" s="157"/>
      <c r="CJ55" s="157"/>
      <c r="CK55" s="157"/>
      <c r="CL55" s="157"/>
      <c r="CM55" s="157"/>
      <c r="CN55" s="157"/>
      <c r="CO55" s="157"/>
      <c r="CP55" s="157"/>
      <c r="CQ55" s="157"/>
      <c r="CR55" s="157"/>
      <c r="CS55" s="157"/>
      <c r="CT55" s="157"/>
      <c r="CU55" s="157"/>
      <c r="CV55" s="157"/>
      <c r="CW55" s="157"/>
      <c r="CX55" s="157"/>
      <c r="CY55" s="157"/>
    </row>
    <row r="56" spans="1:103" ht="16.5" customHeight="1" x14ac:dyDescent="0.3">
      <c r="A56" s="484"/>
      <c r="B56" s="486"/>
      <c r="C56" s="486"/>
      <c r="D56" s="486"/>
      <c r="E56" s="487"/>
      <c r="F56" s="486"/>
      <c r="G56" s="486"/>
      <c r="H56" s="486"/>
      <c r="I56" s="486"/>
      <c r="J56" s="484"/>
      <c r="K56" s="490"/>
      <c r="L56" s="491"/>
      <c r="M56" s="491"/>
      <c r="N56" s="509"/>
      <c r="O56" s="490"/>
      <c r="P56" s="491"/>
      <c r="Q56" s="493"/>
      <c r="R56" s="494">
        <v>4</v>
      </c>
      <c r="S56" s="495"/>
      <c r="T56" s="494"/>
      <c r="U56" s="494" t="str">
        <f t="shared" si="9"/>
        <v/>
      </c>
      <c r="V56" s="494"/>
      <c r="W56" s="494"/>
      <c r="X56" s="494"/>
      <c r="Y56" s="494"/>
      <c r="Z56" s="497"/>
      <c r="AA56" s="497"/>
      <c r="AB56" s="498" t="str">
        <f t="shared" si="6"/>
        <v/>
      </c>
      <c r="AC56" s="497"/>
      <c r="AD56" s="497"/>
      <c r="AE56" s="497"/>
      <c r="AF56" s="176" t="str">
        <f>IFERROR(IF(AND(U55="Probabilidad",U56="Probabilidad"),(AH55-(+AH55*AB56)),IF(AND(U55="Impacto",U56="Probabilidad"),(AH54-(+AH54*AB56)),IF(U56="Impacto",AH55,""))),"")</f>
        <v/>
      </c>
      <c r="AG56" s="499" t="str">
        <f t="shared" si="4"/>
        <v/>
      </c>
      <c r="AH56" s="498" t="str">
        <f t="shared" si="7"/>
        <v/>
      </c>
      <c r="AI56" s="499" t="str">
        <f t="shared" si="5"/>
        <v/>
      </c>
      <c r="AJ56" s="498" t="str">
        <f>IFERROR(IF(AND(U55="Impacto",U56="Impacto"),(AJ55-(+AJ55*AB56)),IF(AND(U55="Probabilidad",U56="Impacto"),(AJ54-(+AJ54*AB56)),IF(U56="Probabilidad",AJ55,""))),"")</f>
        <v/>
      </c>
      <c r="AK56" s="500" t="str">
        <f t="shared" si="8"/>
        <v/>
      </c>
      <c r="AL56" s="510"/>
      <c r="AM56" s="502"/>
      <c r="AN56" s="502"/>
      <c r="AO56" s="503"/>
      <c r="AP56" s="503"/>
      <c r="AQ56" s="502"/>
      <c r="AR56" s="502"/>
      <c r="AS56" s="503"/>
      <c r="AT56" s="503"/>
      <c r="AU56" s="502"/>
      <c r="AV56" s="502"/>
      <c r="AW56" s="503"/>
      <c r="AX56" s="503"/>
      <c r="AY56" s="502"/>
      <c r="AZ56" s="502"/>
      <c r="BA56" s="503"/>
      <c r="BB56" s="503"/>
      <c r="BC56" s="502"/>
      <c r="BD56" s="494"/>
      <c r="BE56" s="503"/>
      <c r="BF56" s="503"/>
      <c r="BG56" s="502"/>
      <c r="BH56" s="503"/>
      <c r="BI56" s="502"/>
      <c r="BJ56" s="503"/>
      <c r="BK56" s="502"/>
      <c r="BL56" s="503"/>
      <c r="BM56" s="502"/>
      <c r="BN56" s="494"/>
      <c r="BO56" s="512"/>
      <c r="BP56" s="502"/>
      <c r="BQ56" s="502"/>
      <c r="BR56" s="502"/>
      <c r="BS56" s="503"/>
      <c r="BT56" s="502"/>
      <c r="BU56" s="502"/>
      <c r="BV56" s="503"/>
      <c r="BW56" s="502"/>
      <c r="BX56" s="494"/>
      <c r="BY56" s="502"/>
      <c r="BZ56" s="157"/>
      <c r="CA56" s="157"/>
      <c r="CB56" s="157"/>
      <c r="CC56" s="157"/>
      <c r="CD56" s="157"/>
      <c r="CE56" s="157"/>
      <c r="CF56" s="157"/>
      <c r="CG56" s="157"/>
      <c r="CH56" s="157"/>
      <c r="CI56" s="157"/>
      <c r="CJ56" s="157"/>
      <c r="CK56" s="157"/>
      <c r="CL56" s="157"/>
      <c r="CM56" s="157"/>
      <c r="CN56" s="157"/>
      <c r="CO56" s="157"/>
      <c r="CP56" s="157"/>
      <c r="CQ56" s="157"/>
      <c r="CR56" s="157"/>
      <c r="CS56" s="157"/>
      <c r="CT56" s="157"/>
      <c r="CU56" s="157"/>
      <c r="CV56" s="157"/>
      <c r="CW56" s="157"/>
      <c r="CX56" s="157"/>
      <c r="CY56" s="157"/>
    </row>
    <row r="57" spans="1:103" ht="16.5" customHeight="1" x14ac:dyDescent="0.3">
      <c r="A57" s="484"/>
      <c r="B57" s="486"/>
      <c r="C57" s="486"/>
      <c r="D57" s="486"/>
      <c r="E57" s="487"/>
      <c r="F57" s="486"/>
      <c r="G57" s="486"/>
      <c r="H57" s="486"/>
      <c r="I57" s="486"/>
      <c r="J57" s="484"/>
      <c r="K57" s="490"/>
      <c r="L57" s="491"/>
      <c r="M57" s="491"/>
      <c r="N57" s="509"/>
      <c r="O57" s="490"/>
      <c r="P57" s="491"/>
      <c r="Q57" s="493"/>
      <c r="R57" s="494">
        <v>5</v>
      </c>
      <c r="S57" s="495"/>
      <c r="T57" s="494"/>
      <c r="U57" s="494" t="str">
        <f t="shared" si="9"/>
        <v/>
      </c>
      <c r="V57" s="494"/>
      <c r="W57" s="494"/>
      <c r="X57" s="494"/>
      <c r="Y57" s="494"/>
      <c r="Z57" s="497"/>
      <c r="AA57" s="497"/>
      <c r="AB57" s="498" t="str">
        <f t="shared" si="6"/>
        <v/>
      </c>
      <c r="AC57" s="497"/>
      <c r="AD57" s="497"/>
      <c r="AE57" s="497"/>
      <c r="AF57" s="176" t="str">
        <f>IFERROR(IF(AND(U56="Probabilidad",U57="Probabilidad"),(AH56-(+AH56*AB57)),IF(AND(U56="Impacto",U57="Probabilidad"),(AH55-(+AH55*AB57)),IF(U57="Impacto",AH56,""))),"")</f>
        <v/>
      </c>
      <c r="AG57" s="499" t="str">
        <f t="shared" si="4"/>
        <v/>
      </c>
      <c r="AH57" s="498" t="str">
        <f t="shared" si="7"/>
        <v/>
      </c>
      <c r="AI57" s="499" t="str">
        <f t="shared" si="5"/>
        <v/>
      </c>
      <c r="AJ57" s="498" t="str">
        <f>IFERROR(IF(AND(U56="Impacto",U57="Impacto"),(AJ56-(+AJ56*AB57)),IF(AND(U56="Probabilidad",U57="Impacto"),(AJ55-(+AJ55*AB57)),IF(U57="Probabilidad",AJ56,""))),"")</f>
        <v/>
      </c>
      <c r="AK57" s="500" t="str">
        <f t="shared" si="8"/>
        <v/>
      </c>
      <c r="AL57" s="510"/>
      <c r="AM57" s="502"/>
      <c r="AN57" s="502"/>
      <c r="AO57" s="503"/>
      <c r="AP57" s="503"/>
      <c r="AQ57" s="502"/>
      <c r="AR57" s="502"/>
      <c r="AS57" s="503"/>
      <c r="AT57" s="503"/>
      <c r="AU57" s="502"/>
      <c r="AV57" s="502"/>
      <c r="AW57" s="503"/>
      <c r="AX57" s="503"/>
      <c r="AY57" s="502"/>
      <c r="AZ57" s="502"/>
      <c r="BA57" s="503"/>
      <c r="BB57" s="503"/>
      <c r="BC57" s="502"/>
      <c r="BD57" s="494"/>
      <c r="BE57" s="503"/>
      <c r="BF57" s="503"/>
      <c r="BG57" s="502"/>
      <c r="BH57" s="503"/>
      <c r="BI57" s="502"/>
      <c r="BJ57" s="503"/>
      <c r="BK57" s="502"/>
      <c r="BL57" s="503"/>
      <c r="BM57" s="502"/>
      <c r="BN57" s="494"/>
      <c r="BO57" s="512"/>
      <c r="BP57" s="502"/>
      <c r="BQ57" s="502"/>
      <c r="BR57" s="502"/>
      <c r="BS57" s="503"/>
      <c r="BT57" s="502"/>
      <c r="BU57" s="502"/>
      <c r="BV57" s="503"/>
      <c r="BW57" s="502"/>
      <c r="BX57" s="494"/>
      <c r="BY57" s="502"/>
      <c r="BZ57" s="157"/>
      <c r="CA57" s="157"/>
      <c r="CB57" s="157"/>
      <c r="CC57" s="157"/>
      <c r="CD57" s="157"/>
      <c r="CE57" s="157"/>
      <c r="CF57" s="157"/>
      <c r="CG57" s="157"/>
      <c r="CH57" s="157"/>
      <c r="CI57" s="157"/>
      <c r="CJ57" s="157"/>
      <c r="CK57" s="157"/>
      <c r="CL57" s="157"/>
      <c r="CM57" s="157"/>
      <c r="CN57" s="157"/>
      <c r="CO57" s="157"/>
      <c r="CP57" s="157"/>
      <c r="CQ57" s="157"/>
      <c r="CR57" s="157"/>
      <c r="CS57" s="157"/>
      <c r="CT57" s="157"/>
      <c r="CU57" s="157"/>
      <c r="CV57" s="157"/>
      <c r="CW57" s="157"/>
      <c r="CX57" s="157"/>
      <c r="CY57" s="157"/>
    </row>
    <row r="58" spans="1:103" ht="16.5" customHeight="1" x14ac:dyDescent="0.3">
      <c r="A58" s="484"/>
      <c r="B58" s="486"/>
      <c r="C58" s="486"/>
      <c r="D58" s="486"/>
      <c r="E58" s="487"/>
      <c r="F58" s="486"/>
      <c r="G58" s="486"/>
      <c r="H58" s="486"/>
      <c r="I58" s="486"/>
      <c r="J58" s="484"/>
      <c r="K58" s="490"/>
      <c r="L58" s="491"/>
      <c r="M58" s="491"/>
      <c r="N58" s="514"/>
      <c r="O58" s="490"/>
      <c r="P58" s="491"/>
      <c r="Q58" s="493"/>
      <c r="R58" s="494">
        <v>6</v>
      </c>
      <c r="S58" s="495"/>
      <c r="T58" s="494"/>
      <c r="U58" s="494" t="str">
        <f t="shared" si="9"/>
        <v/>
      </c>
      <c r="V58" s="494"/>
      <c r="W58" s="494"/>
      <c r="X58" s="494"/>
      <c r="Y58" s="494"/>
      <c r="Z58" s="497"/>
      <c r="AA58" s="497"/>
      <c r="AB58" s="498" t="str">
        <f t="shared" si="6"/>
        <v/>
      </c>
      <c r="AC58" s="497"/>
      <c r="AD58" s="497"/>
      <c r="AE58" s="497"/>
      <c r="AF58" s="176" t="str">
        <f>IFERROR(IF(AND(U57="Probabilidad",U58="Probabilidad"),(AH57-(+AH57*AB58)),IF(AND(U57="Impacto",U58="Probabilidad"),(AH56-(+AH56*AB58)),IF(U58="Impacto",AH57,""))),"")</f>
        <v/>
      </c>
      <c r="AG58" s="499" t="str">
        <f t="shared" si="4"/>
        <v/>
      </c>
      <c r="AH58" s="498" t="str">
        <f t="shared" si="7"/>
        <v/>
      </c>
      <c r="AI58" s="499" t="str">
        <f t="shared" si="5"/>
        <v/>
      </c>
      <c r="AJ58" s="498" t="str">
        <f>IFERROR(IF(AND(U57="Impacto",U58="Impacto"),(AJ57-(+AJ57*AB58)),IF(AND(U57="Probabilidad",U58="Impacto"),(AJ56-(+AJ56*AB58)),IF(U58="Probabilidad",AJ57,""))),"")</f>
        <v/>
      </c>
      <c r="AK58" s="500" t="str">
        <f t="shared" si="8"/>
        <v/>
      </c>
      <c r="AL58" s="515"/>
      <c r="AM58" s="502"/>
      <c r="AN58" s="502"/>
      <c r="AO58" s="503"/>
      <c r="AP58" s="503"/>
      <c r="AQ58" s="502"/>
      <c r="AR58" s="502"/>
      <c r="AS58" s="503"/>
      <c r="AT58" s="503"/>
      <c r="AU58" s="502"/>
      <c r="AV58" s="502"/>
      <c r="AW58" s="503"/>
      <c r="AX58" s="503"/>
      <c r="AY58" s="502"/>
      <c r="AZ58" s="502"/>
      <c r="BA58" s="503"/>
      <c r="BB58" s="503"/>
      <c r="BC58" s="502"/>
      <c r="BD58" s="494"/>
      <c r="BE58" s="503"/>
      <c r="BF58" s="503"/>
      <c r="BG58" s="502"/>
      <c r="BH58" s="503"/>
      <c r="BI58" s="502"/>
      <c r="BJ58" s="503"/>
      <c r="BK58" s="502"/>
      <c r="BL58" s="503"/>
      <c r="BM58" s="502"/>
      <c r="BN58" s="494"/>
      <c r="BO58" s="512"/>
      <c r="BP58" s="502"/>
      <c r="BQ58" s="502"/>
      <c r="BR58" s="502"/>
      <c r="BS58" s="503"/>
      <c r="BT58" s="502"/>
      <c r="BU58" s="502"/>
      <c r="BV58" s="503"/>
      <c r="BW58" s="502"/>
      <c r="BX58" s="494"/>
      <c r="BY58" s="502"/>
      <c r="BZ58" s="157"/>
      <c r="CA58" s="157"/>
      <c r="CB58" s="157"/>
      <c r="CC58" s="157"/>
      <c r="CD58" s="157"/>
      <c r="CE58" s="157"/>
      <c r="CF58" s="157"/>
      <c r="CG58" s="157"/>
      <c r="CH58" s="157"/>
      <c r="CI58" s="157"/>
      <c r="CJ58" s="157"/>
      <c r="CK58" s="157"/>
      <c r="CL58" s="157"/>
      <c r="CM58" s="157"/>
      <c r="CN58" s="157"/>
      <c r="CO58" s="157"/>
      <c r="CP58" s="157"/>
      <c r="CQ58" s="157"/>
      <c r="CR58" s="157"/>
      <c r="CS58" s="157"/>
      <c r="CT58" s="157"/>
      <c r="CU58" s="157"/>
      <c r="CV58" s="157"/>
      <c r="CW58" s="157"/>
      <c r="CX58" s="157"/>
      <c r="CY58" s="157"/>
    </row>
    <row r="59" spans="1:103" ht="16.5" customHeight="1" x14ac:dyDescent="0.3">
      <c r="A59" s="484">
        <v>10</v>
      </c>
      <c r="B59" s="486"/>
      <c r="C59" s="486"/>
      <c r="D59" s="486"/>
      <c r="E59" s="487"/>
      <c r="F59" s="486"/>
      <c r="G59" s="486"/>
      <c r="H59" s="486"/>
      <c r="I59" s="486"/>
      <c r="J59" s="484"/>
      <c r="K59" s="490" t="str">
        <f>IF(J59&lt;=0,"",IF(J59&lt;=2,"Muy Baja",IF(J59&lt;=24,"Baja",IF(J59&lt;=500,"Media",IF(J59&lt;=5000,"Alta","Muy Alta")))))</f>
        <v/>
      </c>
      <c r="L59" s="491" t="str">
        <f>IF(K59="","",IF(K59="Muy Baja",0.2,IF(K59="Baja",0.4,IF(K59="Media",0.6,IF(K59="Alta",0.8,IF(K59="Muy Alta",1,))))))</f>
        <v/>
      </c>
      <c r="M59" s="491"/>
      <c r="N59" s="492">
        <f>IF(NOT(ISERROR(MATCH(M59,'Tabla Impacto'!$B$221:$B$223,0))),'Tabla Impacto'!$F$223&amp;"Por favor no seleccionar los criterios de impacto(Afectación Económica o presupuestal y Pérdida Reputacional)",M59)</f>
        <v>0</v>
      </c>
      <c r="O59" s="490" t="str">
        <f>IF(OR(N59='Tabla Impacto'!$C$11,N59='Tabla Impacto'!$D$11),"Leve",IF(OR(N59='Tabla Impacto'!$C$12,N59='Tabla Impacto'!$D$12),"Menor",IF(OR(N59='Tabla Impacto'!$C$13,N59='Tabla Impacto'!$D$13),"Moderado",IF(OR(N59='Tabla Impacto'!$C$14,N59='Tabla Impacto'!$D$14),"Mayor",IF(OR(N59='Tabla Impacto'!$C$15,N59='Tabla Impacto'!$D$15),"Catastrófico","")))))</f>
        <v/>
      </c>
      <c r="P59" s="491" t="str">
        <f>IF(O59="","",IF(O59="Leve",0.2,IF(O59="Menor",0.4,IF(O59="Moderado",0.6,IF(O59="Mayor",0.8,IF(O59="Catastrófico",1,))))))</f>
        <v/>
      </c>
      <c r="Q59" s="493" t="str">
        <f>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494">
        <v>1</v>
      </c>
      <c r="S59" s="495"/>
      <c r="T59" s="494"/>
      <c r="U59" s="494" t="str">
        <f t="shared" si="9"/>
        <v/>
      </c>
      <c r="V59" s="494"/>
      <c r="W59" s="494"/>
      <c r="X59" s="494"/>
      <c r="Y59" s="494"/>
      <c r="Z59" s="497"/>
      <c r="AA59" s="497"/>
      <c r="AB59" s="498" t="str">
        <f t="shared" si="6"/>
        <v/>
      </c>
      <c r="AC59" s="497"/>
      <c r="AD59" s="497"/>
      <c r="AE59" s="497"/>
      <c r="AF59" s="176" t="str">
        <f>IFERROR(IF(U59="Probabilidad",(L59-(+L59*AB59)),IF(U59="Impacto",L59,"")),"")</f>
        <v/>
      </c>
      <c r="AG59" s="499" t="str">
        <f>IFERROR(IF(AF59="","",IF(AF59&lt;=0.2,"Muy Baja",IF(AF59&lt;=0.4,"Baja",IF(AF59&lt;=0.6,"Media",IF(AF59&lt;=0.8,"Alta","Muy Alta"))))),"")</f>
        <v/>
      </c>
      <c r="AH59" s="498" t="str">
        <f t="shared" si="7"/>
        <v/>
      </c>
      <c r="AI59" s="499" t="str">
        <f>IFERROR(IF(AJ59="","",IF(AJ59&lt;=0.2,"Leve",IF(AJ59&lt;=0.4,"Menor",IF(AJ59&lt;=0.6,"Moderado",IF(AJ59&lt;=0.8,"Mayor","Catastrófico"))))),"")</f>
        <v/>
      </c>
      <c r="AJ59" s="498" t="str">
        <f>IFERROR(IF(U59="Impacto",(P59-(+P59*AB59)),IF(U59="Probabilidad",P59,"")),"")</f>
        <v/>
      </c>
      <c r="AK59" s="500" t="str">
        <f t="shared" si="8"/>
        <v/>
      </c>
      <c r="AL59" s="501"/>
      <c r="AM59" s="502"/>
      <c r="AN59" s="502"/>
      <c r="AO59" s="503"/>
      <c r="AP59" s="503"/>
      <c r="AQ59" s="502"/>
      <c r="AR59" s="502"/>
      <c r="AS59" s="503"/>
      <c r="AT59" s="503"/>
      <c r="AU59" s="502"/>
      <c r="AV59" s="502"/>
      <c r="AW59" s="503"/>
      <c r="AX59" s="503"/>
      <c r="AY59" s="502"/>
      <c r="AZ59" s="502"/>
      <c r="BA59" s="503"/>
      <c r="BB59" s="503"/>
      <c r="BC59" s="502"/>
      <c r="BD59" s="494"/>
      <c r="BE59" s="503"/>
      <c r="BF59" s="503"/>
      <c r="BG59" s="502"/>
      <c r="BH59" s="503"/>
      <c r="BI59" s="502"/>
      <c r="BJ59" s="503"/>
      <c r="BK59" s="502"/>
      <c r="BL59" s="503"/>
      <c r="BM59" s="502"/>
      <c r="BN59" s="494"/>
      <c r="BO59" s="512"/>
      <c r="BP59" s="502"/>
      <c r="BQ59" s="502"/>
      <c r="BR59" s="502"/>
      <c r="BS59" s="503"/>
      <c r="BT59" s="502"/>
      <c r="BU59" s="502"/>
      <c r="BV59" s="503"/>
      <c r="BW59" s="502"/>
      <c r="BX59" s="494"/>
      <c r="BY59" s="502"/>
      <c r="BZ59" s="157"/>
      <c r="CA59" s="157"/>
      <c r="CB59" s="157"/>
      <c r="CC59" s="157"/>
      <c r="CD59" s="157"/>
      <c r="CE59" s="157"/>
      <c r="CF59" s="157"/>
      <c r="CG59" s="157"/>
      <c r="CH59" s="157"/>
      <c r="CI59" s="157"/>
      <c r="CJ59" s="157"/>
      <c r="CK59" s="157"/>
      <c r="CL59" s="157"/>
      <c r="CM59" s="157"/>
      <c r="CN59" s="157"/>
      <c r="CO59" s="157"/>
      <c r="CP59" s="157"/>
      <c r="CQ59" s="157"/>
      <c r="CR59" s="157"/>
      <c r="CS59" s="157"/>
      <c r="CT59" s="157"/>
      <c r="CU59" s="157"/>
      <c r="CV59" s="157"/>
      <c r="CW59" s="157"/>
      <c r="CX59" s="157"/>
      <c r="CY59" s="157"/>
    </row>
    <row r="60" spans="1:103" ht="16.5" customHeight="1" x14ac:dyDescent="0.3">
      <c r="A60" s="484"/>
      <c r="B60" s="486"/>
      <c r="C60" s="486"/>
      <c r="D60" s="486"/>
      <c r="E60" s="487"/>
      <c r="F60" s="486"/>
      <c r="G60" s="486"/>
      <c r="H60" s="486"/>
      <c r="I60" s="486"/>
      <c r="J60" s="484"/>
      <c r="K60" s="490"/>
      <c r="L60" s="491"/>
      <c r="M60" s="491"/>
      <c r="N60" s="509"/>
      <c r="O60" s="490"/>
      <c r="P60" s="491"/>
      <c r="Q60" s="493"/>
      <c r="R60" s="494">
        <v>2</v>
      </c>
      <c r="S60" s="495"/>
      <c r="T60" s="494"/>
      <c r="U60" s="494" t="str">
        <f t="shared" si="9"/>
        <v/>
      </c>
      <c r="V60" s="494"/>
      <c r="W60" s="494"/>
      <c r="X60" s="494"/>
      <c r="Y60" s="494"/>
      <c r="Z60" s="497"/>
      <c r="AA60" s="497"/>
      <c r="AB60" s="498" t="str">
        <f t="shared" si="6"/>
        <v/>
      </c>
      <c r="AC60" s="497"/>
      <c r="AD60" s="497"/>
      <c r="AE60" s="497"/>
      <c r="AF60" s="176" t="str">
        <f>IFERROR(IF(AND(U59="Probabilidad",U60="Probabilidad"),(AH59-(+AH59*AB60)),IF(U60="Probabilidad",(L59-(+L59*AB60)),IF(U60="Impacto",AH59,""))),"")</f>
        <v/>
      </c>
      <c r="AG60" s="499" t="str">
        <f t="shared" si="4"/>
        <v/>
      </c>
      <c r="AH60" s="498" t="str">
        <f t="shared" si="7"/>
        <v/>
      </c>
      <c r="AI60" s="499" t="str">
        <f t="shared" si="5"/>
        <v/>
      </c>
      <c r="AJ60" s="498" t="str">
        <f>IFERROR(IF(AND(U59="Impacto",U60="Impacto"),(AJ53-(+AJ53*AB60)),IF(U60="Impacto",($P$59-(+$P$59*AB60)),IF(U60="Probabilidad",AJ53,""))),"")</f>
        <v/>
      </c>
      <c r="AK60" s="500" t="str">
        <f t="shared" si="8"/>
        <v/>
      </c>
      <c r="AL60" s="510"/>
      <c r="AM60" s="502"/>
      <c r="AN60" s="502"/>
      <c r="AO60" s="503"/>
      <c r="AP60" s="503"/>
      <c r="AQ60" s="502"/>
      <c r="AR60" s="502"/>
      <c r="AS60" s="503"/>
      <c r="AT60" s="503"/>
      <c r="AU60" s="502"/>
      <c r="AV60" s="502"/>
      <c r="AW60" s="503"/>
      <c r="AX60" s="503"/>
      <c r="AY60" s="502"/>
      <c r="AZ60" s="502"/>
      <c r="BA60" s="503"/>
      <c r="BB60" s="503"/>
      <c r="BC60" s="502"/>
      <c r="BD60" s="494"/>
      <c r="BE60" s="503"/>
      <c r="BF60" s="503"/>
      <c r="BG60" s="502"/>
      <c r="BH60" s="503"/>
      <c r="BI60" s="502"/>
      <c r="BJ60" s="503"/>
      <c r="BK60" s="502"/>
      <c r="BL60" s="503"/>
      <c r="BM60" s="502"/>
      <c r="BN60" s="494"/>
      <c r="BO60" s="512"/>
      <c r="BP60" s="502"/>
      <c r="BQ60" s="502"/>
      <c r="BR60" s="502"/>
      <c r="BS60" s="503"/>
      <c r="BT60" s="502"/>
      <c r="BU60" s="502"/>
      <c r="BV60" s="503"/>
      <c r="BW60" s="502"/>
      <c r="BX60" s="494"/>
      <c r="BY60" s="502"/>
    </row>
    <row r="61" spans="1:103" ht="16.5" customHeight="1" x14ac:dyDescent="0.3">
      <c r="A61" s="484"/>
      <c r="B61" s="486"/>
      <c r="C61" s="486"/>
      <c r="D61" s="486"/>
      <c r="E61" s="487"/>
      <c r="F61" s="486"/>
      <c r="G61" s="486"/>
      <c r="H61" s="486"/>
      <c r="I61" s="486"/>
      <c r="J61" s="484"/>
      <c r="K61" s="490"/>
      <c r="L61" s="491"/>
      <c r="M61" s="491"/>
      <c r="N61" s="509"/>
      <c r="O61" s="490"/>
      <c r="P61" s="491"/>
      <c r="Q61" s="493"/>
      <c r="R61" s="494">
        <v>3</v>
      </c>
      <c r="S61" s="511"/>
      <c r="T61" s="494"/>
      <c r="U61" s="494" t="str">
        <f t="shared" si="9"/>
        <v/>
      </c>
      <c r="V61" s="494"/>
      <c r="W61" s="494"/>
      <c r="X61" s="494"/>
      <c r="Y61" s="494"/>
      <c r="Z61" s="497"/>
      <c r="AA61" s="497"/>
      <c r="AB61" s="498" t="str">
        <f t="shared" si="6"/>
        <v/>
      </c>
      <c r="AC61" s="497"/>
      <c r="AD61" s="497"/>
      <c r="AE61" s="497"/>
      <c r="AF61" s="176" t="str">
        <f>IFERROR(IF(AND(U60="Probabilidad",U61="Probabilidad"),(AH60-(+AH60*AB61)),IF(AND(U60="Impacto",U61="Probabilidad"),(AH59-(+AH59*AB61)),IF(U61="Impacto",AH60,""))),"")</f>
        <v/>
      </c>
      <c r="AG61" s="499" t="str">
        <f t="shared" si="4"/>
        <v/>
      </c>
      <c r="AH61" s="498" t="str">
        <f t="shared" si="7"/>
        <v/>
      </c>
      <c r="AI61" s="499" t="str">
        <f t="shared" si="5"/>
        <v/>
      </c>
      <c r="AJ61" s="498" t="str">
        <f>IFERROR(IF(AND(U60="Impacto",U61="Impacto"),(AJ60-(+AJ60*AB61)),IF(AND(U60="Probabilidad",U61="Impacto"),(AJ59-(+AJ59*AB61)),IF(U61="Probabilidad",AJ60,""))),"")</f>
        <v/>
      </c>
      <c r="AK61" s="500" t="str">
        <f t="shared" si="8"/>
        <v/>
      </c>
      <c r="AL61" s="510"/>
      <c r="AM61" s="502"/>
      <c r="AN61" s="502"/>
      <c r="AO61" s="503"/>
      <c r="AP61" s="503"/>
      <c r="AQ61" s="502"/>
      <c r="AR61" s="502"/>
      <c r="AS61" s="503"/>
      <c r="AT61" s="503"/>
      <c r="AU61" s="502"/>
      <c r="AV61" s="502"/>
      <c r="AW61" s="503"/>
      <c r="AX61" s="503"/>
      <c r="AY61" s="502"/>
      <c r="AZ61" s="502"/>
      <c r="BA61" s="503"/>
      <c r="BB61" s="503"/>
      <c r="BC61" s="502"/>
      <c r="BD61" s="494"/>
      <c r="BE61" s="503"/>
      <c r="BF61" s="503"/>
      <c r="BG61" s="502"/>
      <c r="BH61" s="503"/>
      <c r="BI61" s="502"/>
      <c r="BJ61" s="503"/>
      <c r="BK61" s="502"/>
      <c r="BL61" s="503"/>
      <c r="BM61" s="502"/>
      <c r="BN61" s="494"/>
      <c r="BO61" s="512"/>
      <c r="BP61" s="502"/>
      <c r="BQ61" s="502"/>
      <c r="BR61" s="502"/>
      <c r="BS61" s="503"/>
      <c r="BT61" s="502"/>
      <c r="BU61" s="502"/>
      <c r="BV61" s="503"/>
      <c r="BW61" s="502"/>
      <c r="BX61" s="494"/>
      <c r="BY61" s="502"/>
    </row>
    <row r="62" spans="1:103" ht="16.5" customHeight="1" x14ac:dyDescent="0.3">
      <c r="A62" s="484"/>
      <c r="B62" s="486"/>
      <c r="C62" s="486"/>
      <c r="D62" s="486"/>
      <c r="E62" s="487"/>
      <c r="F62" s="486"/>
      <c r="G62" s="486"/>
      <c r="H62" s="486"/>
      <c r="I62" s="486"/>
      <c r="J62" s="484"/>
      <c r="K62" s="490"/>
      <c r="L62" s="491"/>
      <c r="M62" s="491"/>
      <c r="N62" s="509"/>
      <c r="O62" s="490"/>
      <c r="P62" s="491"/>
      <c r="Q62" s="493"/>
      <c r="R62" s="494">
        <v>4</v>
      </c>
      <c r="S62" s="495"/>
      <c r="T62" s="494"/>
      <c r="U62" s="494" t="str">
        <f t="shared" si="9"/>
        <v/>
      </c>
      <c r="V62" s="494"/>
      <c r="W62" s="494"/>
      <c r="X62" s="494"/>
      <c r="Y62" s="494"/>
      <c r="Z62" s="497"/>
      <c r="AA62" s="497"/>
      <c r="AB62" s="498" t="str">
        <f t="shared" si="6"/>
        <v/>
      </c>
      <c r="AC62" s="497"/>
      <c r="AD62" s="497"/>
      <c r="AE62" s="497"/>
      <c r="AF62" s="176" t="str">
        <f>IFERROR(IF(AND(U61="Probabilidad",U62="Probabilidad"),(AH61-(+AH61*AB62)),IF(AND(U61="Impacto",U62="Probabilidad"),(AH60-(+AH60*AB62)),IF(U62="Impacto",AH61,""))),"")</f>
        <v/>
      </c>
      <c r="AG62" s="499" t="str">
        <f t="shared" si="4"/>
        <v/>
      </c>
      <c r="AH62" s="498" t="str">
        <f t="shared" si="7"/>
        <v/>
      </c>
      <c r="AI62" s="499" t="str">
        <f t="shared" si="5"/>
        <v/>
      </c>
      <c r="AJ62" s="498" t="str">
        <f>IFERROR(IF(AND(U61="Impacto",U62="Impacto"),(AJ61-(+AJ61*AB62)),IF(AND(U61="Probabilidad",U62="Impacto"),(AJ60-(+AJ60*AB62)),IF(U62="Probabilidad",AJ61,""))),"")</f>
        <v/>
      </c>
      <c r="AK62" s="500" t="str">
        <f t="shared" si="8"/>
        <v/>
      </c>
      <c r="AL62" s="510"/>
      <c r="AM62" s="502"/>
      <c r="AN62" s="502"/>
      <c r="AO62" s="503"/>
      <c r="AP62" s="503"/>
      <c r="AQ62" s="502"/>
      <c r="AR62" s="502"/>
      <c r="AS62" s="503"/>
      <c r="AT62" s="503"/>
      <c r="AU62" s="502"/>
      <c r="AV62" s="502"/>
      <c r="AW62" s="503"/>
      <c r="AX62" s="503"/>
      <c r="AY62" s="502"/>
      <c r="AZ62" s="502"/>
      <c r="BA62" s="503"/>
      <c r="BB62" s="503"/>
      <c r="BC62" s="502"/>
      <c r="BD62" s="494"/>
      <c r="BE62" s="503"/>
      <c r="BF62" s="503"/>
      <c r="BG62" s="502"/>
      <c r="BH62" s="503"/>
      <c r="BI62" s="502"/>
      <c r="BJ62" s="503"/>
      <c r="BK62" s="502"/>
      <c r="BL62" s="503"/>
      <c r="BM62" s="502"/>
      <c r="BN62" s="494"/>
      <c r="BO62" s="512"/>
      <c r="BP62" s="502"/>
      <c r="BQ62" s="502"/>
      <c r="BR62" s="502"/>
      <c r="BS62" s="503"/>
      <c r="BT62" s="502"/>
      <c r="BU62" s="502"/>
      <c r="BV62" s="503"/>
      <c r="BW62" s="502"/>
      <c r="BX62" s="494"/>
      <c r="BY62" s="502"/>
    </row>
    <row r="63" spans="1:103" ht="16.5" customHeight="1" x14ac:dyDescent="0.3">
      <c r="A63" s="484"/>
      <c r="B63" s="486"/>
      <c r="C63" s="486"/>
      <c r="D63" s="486"/>
      <c r="E63" s="487"/>
      <c r="F63" s="486"/>
      <c r="G63" s="486"/>
      <c r="H63" s="486"/>
      <c r="I63" s="486"/>
      <c r="J63" s="484"/>
      <c r="K63" s="490"/>
      <c r="L63" s="491"/>
      <c r="M63" s="491"/>
      <c r="N63" s="509"/>
      <c r="O63" s="490"/>
      <c r="P63" s="491"/>
      <c r="Q63" s="493"/>
      <c r="R63" s="494">
        <v>5</v>
      </c>
      <c r="S63" s="495"/>
      <c r="T63" s="494"/>
      <c r="U63" s="494" t="str">
        <f t="shared" si="9"/>
        <v/>
      </c>
      <c r="V63" s="494"/>
      <c r="W63" s="494"/>
      <c r="X63" s="494"/>
      <c r="Y63" s="494"/>
      <c r="Z63" s="497"/>
      <c r="AA63" s="497"/>
      <c r="AB63" s="498" t="str">
        <f t="shared" si="6"/>
        <v/>
      </c>
      <c r="AC63" s="497"/>
      <c r="AD63" s="497"/>
      <c r="AE63" s="497"/>
      <c r="AF63" s="176" t="str">
        <f>IFERROR(IF(AND(U62="Probabilidad",U63="Probabilidad"),(AH62-(+AH62*AB63)),IF(AND(U62="Impacto",U63="Probabilidad"),(AH61-(+AH61*AB63)),IF(U63="Impacto",AH62,""))),"")</f>
        <v/>
      </c>
      <c r="AG63" s="499" t="str">
        <f t="shared" si="4"/>
        <v/>
      </c>
      <c r="AH63" s="498" t="str">
        <f t="shared" si="7"/>
        <v/>
      </c>
      <c r="AI63" s="499" t="str">
        <f t="shared" si="5"/>
        <v/>
      </c>
      <c r="AJ63" s="498" t="str">
        <f>IFERROR(IF(AND(U62="Impacto",U63="Impacto"),(AJ62-(+AJ62*AB63)),IF(AND(U62="Probabilidad",U63="Impacto"),(AJ61-(+AJ61*AB63)),IF(U63="Probabilidad",AJ62,""))),"")</f>
        <v/>
      </c>
      <c r="AK63" s="500" t="str">
        <f t="shared" si="8"/>
        <v/>
      </c>
      <c r="AL63" s="510"/>
      <c r="AM63" s="502"/>
      <c r="AN63" s="502"/>
      <c r="AO63" s="503"/>
      <c r="AP63" s="503"/>
      <c r="AQ63" s="502"/>
      <c r="AR63" s="502"/>
      <c r="AS63" s="503"/>
      <c r="AT63" s="503"/>
      <c r="AU63" s="502"/>
      <c r="AV63" s="502"/>
      <c r="AW63" s="503"/>
      <c r="AX63" s="503"/>
      <c r="AY63" s="502"/>
      <c r="AZ63" s="502"/>
      <c r="BA63" s="503"/>
      <c r="BB63" s="503"/>
      <c r="BC63" s="502"/>
      <c r="BD63" s="494"/>
      <c r="BE63" s="503"/>
      <c r="BF63" s="503"/>
      <c r="BG63" s="502"/>
      <c r="BH63" s="503"/>
      <c r="BI63" s="502"/>
      <c r="BJ63" s="503"/>
      <c r="BK63" s="502"/>
      <c r="BL63" s="503"/>
      <c r="BM63" s="502"/>
      <c r="BN63" s="494"/>
      <c r="BO63" s="512"/>
      <c r="BP63" s="502"/>
      <c r="BQ63" s="502"/>
      <c r="BR63" s="502"/>
      <c r="BS63" s="503"/>
      <c r="BT63" s="502"/>
      <c r="BU63" s="502"/>
      <c r="BV63" s="503"/>
      <c r="BW63" s="502"/>
      <c r="BX63" s="494"/>
      <c r="BY63" s="502"/>
    </row>
    <row r="64" spans="1:103" ht="16.5" customHeight="1" x14ac:dyDescent="0.3">
      <c r="A64" s="484"/>
      <c r="B64" s="486"/>
      <c r="C64" s="486"/>
      <c r="D64" s="486"/>
      <c r="E64" s="487"/>
      <c r="F64" s="486"/>
      <c r="G64" s="486"/>
      <c r="H64" s="486"/>
      <c r="I64" s="486"/>
      <c r="J64" s="484"/>
      <c r="K64" s="490"/>
      <c r="L64" s="491"/>
      <c r="M64" s="491"/>
      <c r="N64" s="514"/>
      <c r="O64" s="490"/>
      <c r="P64" s="491"/>
      <c r="Q64" s="493"/>
      <c r="R64" s="494">
        <v>6</v>
      </c>
      <c r="S64" s="495"/>
      <c r="T64" s="494"/>
      <c r="U64" s="494" t="str">
        <f t="shared" si="9"/>
        <v/>
      </c>
      <c r="V64" s="494"/>
      <c r="W64" s="494"/>
      <c r="X64" s="494"/>
      <c r="Y64" s="494"/>
      <c r="Z64" s="497"/>
      <c r="AA64" s="497"/>
      <c r="AB64" s="498" t="str">
        <f t="shared" si="6"/>
        <v/>
      </c>
      <c r="AC64" s="497"/>
      <c r="AD64" s="497"/>
      <c r="AE64" s="497"/>
      <c r="AF64" s="176" t="str">
        <f>IFERROR(IF(AND(U63="Probabilidad",U64="Probabilidad"),(AH63-(+AH63*AB64)),IF(AND(U63="Impacto",U64="Probabilidad"),(AH62-(+AH62*AB64)),IF(U64="Impacto",AH63,""))),"")</f>
        <v/>
      </c>
      <c r="AG64" s="499" t="str">
        <f t="shared" si="4"/>
        <v/>
      </c>
      <c r="AH64" s="498" t="str">
        <f t="shared" si="7"/>
        <v/>
      </c>
      <c r="AI64" s="499" t="str">
        <f t="shared" si="5"/>
        <v/>
      </c>
      <c r="AJ64" s="498" t="str">
        <f>IFERROR(IF(AND(U63="Impacto",U64="Impacto"),(AJ63-(+AJ63*AB64)),IF(AND(U63="Probabilidad",U64="Impacto"),(AJ62-(+AJ62*AB64)),IF(U64="Probabilidad",AJ63,""))),"")</f>
        <v/>
      </c>
      <c r="AK64" s="500" t="str">
        <f t="shared" si="8"/>
        <v/>
      </c>
      <c r="AL64" s="515"/>
      <c r="AM64" s="502"/>
      <c r="AN64" s="502"/>
      <c r="AO64" s="503"/>
      <c r="AP64" s="503"/>
      <c r="AQ64" s="502"/>
      <c r="AR64" s="502"/>
      <c r="AS64" s="503"/>
      <c r="AT64" s="503"/>
      <c r="AU64" s="502"/>
      <c r="AV64" s="502"/>
      <c r="AW64" s="503"/>
      <c r="AX64" s="503"/>
      <c r="AY64" s="502"/>
      <c r="AZ64" s="502"/>
      <c r="BA64" s="503"/>
      <c r="BB64" s="503"/>
      <c r="BC64" s="502"/>
      <c r="BD64" s="494"/>
      <c r="BE64" s="503"/>
      <c r="BF64" s="503"/>
      <c r="BG64" s="502"/>
      <c r="BH64" s="503"/>
      <c r="BI64" s="502"/>
      <c r="BJ64" s="503"/>
      <c r="BK64" s="502"/>
      <c r="BL64" s="503"/>
      <c r="BM64" s="502"/>
      <c r="BN64" s="494"/>
      <c r="BO64" s="512"/>
      <c r="BP64" s="502"/>
      <c r="BQ64" s="502"/>
      <c r="BR64" s="502"/>
      <c r="BS64" s="503"/>
      <c r="BT64" s="502"/>
      <c r="BU64" s="502"/>
      <c r="BV64" s="503"/>
      <c r="BW64" s="502"/>
      <c r="BX64" s="494"/>
      <c r="BY64" s="502"/>
    </row>
  </sheetData>
  <sheetProtection algorithmName="SHA-512" hashValue="+UN0d2BYMafBEXuY9nfN/gv2jd9qk4F4NWobxBaD+OCV2VS450973Dy7kpKXa90qu3xyZPoisaqtnb8gT68MPw==" saltValue="INgYlgAQ2jCR8hwIeHTjKA==" spinCount="100000" sheet="1" formatCells="0" formatColumns="0" formatRows="0"/>
  <dataConsolidate link="1"/>
  <mergeCells count="261">
    <mergeCell ref="BW3:BW4"/>
    <mergeCell ref="BX3:BX4"/>
    <mergeCell ref="BP3:BP4"/>
    <mergeCell ref="BR3:BR4"/>
    <mergeCell ref="BY3:BY4"/>
    <mergeCell ref="AI3:AI4"/>
    <mergeCell ref="AG3:AG4"/>
    <mergeCell ref="AH3:AH4"/>
    <mergeCell ref="J3:J4"/>
    <mergeCell ref="BC3:BC4"/>
    <mergeCell ref="BV3:BV4"/>
    <mergeCell ref="AR3:AR4"/>
    <mergeCell ref="AS3:AS4"/>
    <mergeCell ref="AT3:AT4"/>
    <mergeCell ref="T3:T4"/>
    <mergeCell ref="AU3:AU4"/>
    <mergeCell ref="AV3:AV4"/>
    <mergeCell ref="AW3:AW4"/>
    <mergeCell ref="AX3:AX4"/>
    <mergeCell ref="BO2:BR2"/>
    <mergeCell ref="BO3:BO4"/>
    <mergeCell ref="BQ3:BQ4"/>
    <mergeCell ref="B3:B4"/>
    <mergeCell ref="C3:C4"/>
    <mergeCell ref="D3:D4"/>
    <mergeCell ref="AN3:AN4"/>
    <mergeCell ref="AO3:AO4"/>
    <mergeCell ref="AP3:AP4"/>
    <mergeCell ref="AF2:AL2"/>
    <mergeCell ref="BC2:BN2"/>
    <mergeCell ref="R2:AE2"/>
    <mergeCell ref="Q3:Q4"/>
    <mergeCell ref="N3:N4"/>
    <mergeCell ref="U3:U4"/>
    <mergeCell ref="BK3:BK4"/>
    <mergeCell ref="BG3:BG4"/>
    <mergeCell ref="BI3:BI4"/>
    <mergeCell ref="BH3:BH4"/>
    <mergeCell ref="BJ3:BJ4"/>
    <mergeCell ref="BL3:BL4"/>
    <mergeCell ref="AQ2:AT2"/>
    <mergeCell ref="AQ3:AQ4"/>
    <mergeCell ref="AU2:AX2"/>
    <mergeCell ref="A5:A10"/>
    <mergeCell ref="F5:F10"/>
    <mergeCell ref="G5:G10"/>
    <mergeCell ref="H5:H10"/>
    <mergeCell ref="E5:E10"/>
    <mergeCell ref="Q5:Q10"/>
    <mergeCell ref="L5:L10"/>
    <mergeCell ref="M5:M10"/>
    <mergeCell ref="N5:N10"/>
    <mergeCell ref="O5:O10"/>
    <mergeCell ref="P5:P10"/>
    <mergeCell ref="B5:B10"/>
    <mergeCell ref="C5:C10"/>
    <mergeCell ref="D5:D10"/>
    <mergeCell ref="N11:N16"/>
    <mergeCell ref="O11:O16"/>
    <mergeCell ref="P11:P16"/>
    <mergeCell ref="Q11:Q16"/>
    <mergeCell ref="O3:O4"/>
    <mergeCell ref="P3:P4"/>
    <mergeCell ref="I5:I10"/>
    <mergeCell ref="J5:J10"/>
    <mergeCell ref="K5:K10"/>
    <mergeCell ref="I11:I16"/>
    <mergeCell ref="J11:J16"/>
    <mergeCell ref="K11:K16"/>
    <mergeCell ref="L11:L16"/>
    <mergeCell ref="M11:M16"/>
    <mergeCell ref="A3:A4"/>
    <mergeCell ref="I3:I4"/>
    <mergeCell ref="E3:E4"/>
    <mergeCell ref="H3:H4"/>
    <mergeCell ref="G3:G4"/>
    <mergeCell ref="AL3:AL4"/>
    <mergeCell ref="R3:R4"/>
    <mergeCell ref="AK3:AK4"/>
    <mergeCell ref="AJ3:AJ4"/>
    <mergeCell ref="AF3:AF4"/>
    <mergeCell ref="S3:S4"/>
    <mergeCell ref="Z3:AE3"/>
    <mergeCell ref="K3:K4"/>
    <mergeCell ref="L3:L4"/>
    <mergeCell ref="F3:F4"/>
    <mergeCell ref="M3:M4"/>
    <mergeCell ref="V3:Y3"/>
    <mergeCell ref="A11:A16"/>
    <mergeCell ref="F11:F16"/>
    <mergeCell ref="G11:G16"/>
    <mergeCell ref="A17:A22"/>
    <mergeCell ref="F17:F22"/>
    <mergeCell ref="G17:G22"/>
    <mergeCell ref="H17:H22"/>
    <mergeCell ref="E17:E22"/>
    <mergeCell ref="I17:I22"/>
    <mergeCell ref="K17:K22"/>
    <mergeCell ref="L17:L22"/>
    <mergeCell ref="H11:H16"/>
    <mergeCell ref="E11:E16"/>
    <mergeCell ref="B11:B16"/>
    <mergeCell ref="C11:C16"/>
    <mergeCell ref="D11:D16"/>
    <mergeCell ref="B17:B22"/>
    <mergeCell ref="C17:C22"/>
    <mergeCell ref="P17:P22"/>
    <mergeCell ref="Q17:Q22"/>
    <mergeCell ref="A23:A28"/>
    <mergeCell ref="F23:F28"/>
    <mergeCell ref="G23:G28"/>
    <mergeCell ref="H23:H28"/>
    <mergeCell ref="E23:E28"/>
    <mergeCell ref="I23:I28"/>
    <mergeCell ref="J23:J28"/>
    <mergeCell ref="K23:K28"/>
    <mergeCell ref="L23:L28"/>
    <mergeCell ref="M23:M28"/>
    <mergeCell ref="N23:N28"/>
    <mergeCell ref="O23:O28"/>
    <mergeCell ref="P23:P28"/>
    <mergeCell ref="Q23:Q28"/>
    <mergeCell ref="M17:M22"/>
    <mergeCell ref="N17:N22"/>
    <mergeCell ref="O17:O22"/>
    <mergeCell ref="D17:D22"/>
    <mergeCell ref="B23:B28"/>
    <mergeCell ref="C23:C28"/>
    <mergeCell ref="D23:D28"/>
    <mergeCell ref="J17:J22"/>
    <mergeCell ref="A29:A34"/>
    <mergeCell ref="F29:F34"/>
    <mergeCell ref="G29:G34"/>
    <mergeCell ref="A35:A40"/>
    <mergeCell ref="F35:F40"/>
    <mergeCell ref="G35:G40"/>
    <mergeCell ref="H35:H40"/>
    <mergeCell ref="E35:E40"/>
    <mergeCell ref="I35:I40"/>
    <mergeCell ref="H29:H34"/>
    <mergeCell ref="E29:E34"/>
    <mergeCell ref="I29:I34"/>
    <mergeCell ref="N35:N40"/>
    <mergeCell ref="G41:G46"/>
    <mergeCell ref="H41:H46"/>
    <mergeCell ref="E41:E46"/>
    <mergeCell ref="B29:B34"/>
    <mergeCell ref="C29:C34"/>
    <mergeCell ref="D29:D34"/>
    <mergeCell ref="B35:B40"/>
    <mergeCell ref="C35:C40"/>
    <mergeCell ref="D35:D40"/>
    <mergeCell ref="B41:B46"/>
    <mergeCell ref="C41:C46"/>
    <mergeCell ref="D41:D46"/>
    <mergeCell ref="M47:M52"/>
    <mergeCell ref="I41:I46"/>
    <mergeCell ref="J41:J46"/>
    <mergeCell ref="K41:K46"/>
    <mergeCell ref="L41:L46"/>
    <mergeCell ref="P53:P58"/>
    <mergeCell ref="Q53:Q58"/>
    <mergeCell ref="L29:L34"/>
    <mergeCell ref="M29:M34"/>
    <mergeCell ref="J35:J40"/>
    <mergeCell ref="K35:K40"/>
    <mergeCell ref="L35:L40"/>
    <mergeCell ref="N29:N34"/>
    <mergeCell ref="O29:O34"/>
    <mergeCell ref="J29:J34"/>
    <mergeCell ref="K29:K34"/>
    <mergeCell ref="P41:P46"/>
    <mergeCell ref="Q41:Q46"/>
    <mergeCell ref="N47:N52"/>
    <mergeCell ref="O47:O52"/>
    <mergeCell ref="P47:P52"/>
    <mergeCell ref="Q47:Q52"/>
    <mergeCell ref="O35:O40"/>
    <mergeCell ref="M35:M40"/>
    <mergeCell ref="A59:A64"/>
    <mergeCell ref="F59:F64"/>
    <mergeCell ref="G59:G64"/>
    <mergeCell ref="H59:H64"/>
    <mergeCell ref="E59:E64"/>
    <mergeCell ref="I59:I64"/>
    <mergeCell ref="J59:J64"/>
    <mergeCell ref="K59:K64"/>
    <mergeCell ref="L59:L64"/>
    <mergeCell ref="B59:B64"/>
    <mergeCell ref="C59:C64"/>
    <mergeCell ref="D59:D64"/>
    <mergeCell ref="G53:G58"/>
    <mergeCell ref="H53:H58"/>
    <mergeCell ref="E53:E58"/>
    <mergeCell ref="I53:I58"/>
    <mergeCell ref="J53:J58"/>
    <mergeCell ref="K53:K58"/>
    <mergeCell ref="L53:L58"/>
    <mergeCell ref="A47:A52"/>
    <mergeCell ref="F47:F52"/>
    <mergeCell ref="G47:G52"/>
    <mergeCell ref="H47:H52"/>
    <mergeCell ref="E47:E52"/>
    <mergeCell ref="I47:I52"/>
    <mergeCell ref="J47:J52"/>
    <mergeCell ref="K47:K52"/>
    <mergeCell ref="L47:L52"/>
    <mergeCell ref="B47:B52"/>
    <mergeCell ref="C47:C52"/>
    <mergeCell ref="D47:D52"/>
    <mergeCell ref="B53:B58"/>
    <mergeCell ref="C53:C58"/>
    <mergeCell ref="D53:D58"/>
    <mergeCell ref="A41:A46"/>
    <mergeCell ref="F41:F46"/>
    <mergeCell ref="BF3:BF4"/>
    <mergeCell ref="BE3:BE4"/>
    <mergeCell ref="BD3:BD4"/>
    <mergeCell ref="AM3:AM4"/>
    <mergeCell ref="AM2:AP2"/>
    <mergeCell ref="M59:M64"/>
    <mergeCell ref="N59:N64"/>
    <mergeCell ref="O59:O64"/>
    <mergeCell ref="P59:P64"/>
    <mergeCell ref="Q59:Q64"/>
    <mergeCell ref="M53:M58"/>
    <mergeCell ref="N53:N58"/>
    <mergeCell ref="O53:O58"/>
    <mergeCell ref="AL23:AL28"/>
    <mergeCell ref="AL59:AL64"/>
    <mergeCell ref="P29:P34"/>
    <mergeCell ref="Q29:Q34"/>
    <mergeCell ref="P35:P40"/>
    <mergeCell ref="Q35:Q40"/>
    <mergeCell ref="M41:M46"/>
    <mergeCell ref="N41:N46"/>
    <mergeCell ref="O41:O46"/>
    <mergeCell ref="AY2:BB2"/>
    <mergeCell ref="AY3:AY4"/>
    <mergeCell ref="AZ3:AZ4"/>
    <mergeCell ref="BA3:BA4"/>
    <mergeCell ref="BB3:BB4"/>
    <mergeCell ref="A53:A58"/>
    <mergeCell ref="F53:F58"/>
    <mergeCell ref="BV2:BY2"/>
    <mergeCell ref="A2:I2"/>
    <mergeCell ref="J2:Q2"/>
    <mergeCell ref="AL29:AL34"/>
    <mergeCell ref="AL35:AL40"/>
    <mergeCell ref="AL41:AL46"/>
    <mergeCell ref="AL47:AL52"/>
    <mergeCell ref="AL53:AL58"/>
    <mergeCell ref="BS2:BU2"/>
    <mergeCell ref="BS3:BS4"/>
    <mergeCell ref="BT3:BT4"/>
    <mergeCell ref="BU3:BU4"/>
    <mergeCell ref="AL5:AL10"/>
    <mergeCell ref="AL11:AL16"/>
    <mergeCell ref="AL17:AL22"/>
    <mergeCell ref="BN3:BN4"/>
    <mergeCell ref="BM3:BM4"/>
  </mergeCells>
  <conditionalFormatting sqref="K5 K11">
    <cfRule type="cellIs" dxfId="241" priority="231" operator="equal">
      <formula>"Muy Baja"</formula>
    </cfRule>
    <cfRule type="cellIs" dxfId="240" priority="227" operator="equal">
      <formula>"Muy Alta"</formula>
    </cfRule>
    <cfRule type="cellIs" dxfId="239" priority="230" operator="equal">
      <formula>"Baja"</formula>
    </cfRule>
    <cfRule type="cellIs" dxfId="238" priority="229" operator="equal">
      <formula>"Media"</formula>
    </cfRule>
    <cfRule type="cellIs" dxfId="237" priority="228" operator="equal">
      <formula>"Alta"</formula>
    </cfRule>
  </conditionalFormatting>
  <conditionalFormatting sqref="K17">
    <cfRule type="cellIs" dxfId="236" priority="182" operator="equal">
      <formula>"Alta"</formula>
    </cfRule>
    <cfRule type="cellIs" dxfId="235" priority="185" operator="equal">
      <formula>"Muy Baja"</formula>
    </cfRule>
    <cfRule type="cellIs" dxfId="234" priority="181" operator="equal">
      <formula>"Muy Alta"</formula>
    </cfRule>
    <cfRule type="cellIs" dxfId="233" priority="184" operator="equal">
      <formula>"Baja"</formula>
    </cfRule>
    <cfRule type="cellIs" dxfId="232" priority="183" operator="equal">
      <formula>"Media"</formula>
    </cfRule>
  </conditionalFormatting>
  <conditionalFormatting sqref="K23">
    <cfRule type="cellIs" dxfId="231" priority="162" operator="equal">
      <formula>"Muy Baja"</formula>
    </cfRule>
    <cfRule type="cellIs" dxfId="230" priority="160" operator="equal">
      <formula>"Media"</formula>
    </cfRule>
    <cfRule type="cellIs" dxfId="229" priority="158" operator="equal">
      <formula>"Muy Alta"</formula>
    </cfRule>
    <cfRule type="cellIs" dxfId="228" priority="159" operator="equal">
      <formula>"Alta"</formula>
    </cfRule>
    <cfRule type="cellIs" dxfId="227" priority="161" operator="equal">
      <formula>"Baja"</formula>
    </cfRule>
  </conditionalFormatting>
  <conditionalFormatting sqref="K29">
    <cfRule type="cellIs" dxfId="226" priority="136" operator="equal">
      <formula>"Alta"</formula>
    </cfRule>
    <cfRule type="cellIs" dxfId="225" priority="135" operator="equal">
      <formula>"Muy Alta"</formula>
    </cfRule>
    <cfRule type="cellIs" dxfId="224" priority="137" operator="equal">
      <formula>"Media"</formula>
    </cfRule>
    <cfRule type="cellIs" dxfId="223" priority="138" operator="equal">
      <formula>"Baja"</formula>
    </cfRule>
    <cfRule type="cellIs" dxfId="222" priority="139" operator="equal">
      <formula>"Muy Baja"</formula>
    </cfRule>
  </conditionalFormatting>
  <conditionalFormatting sqref="K35">
    <cfRule type="cellIs" dxfId="221" priority="112" operator="equal">
      <formula>"Muy Alta"</formula>
    </cfRule>
    <cfRule type="cellIs" dxfId="220" priority="114" operator="equal">
      <formula>"Media"</formula>
    </cfRule>
    <cfRule type="cellIs" dxfId="219" priority="116" operator="equal">
      <formula>"Muy Baja"</formula>
    </cfRule>
    <cfRule type="cellIs" dxfId="218" priority="115" operator="equal">
      <formula>"Baja"</formula>
    </cfRule>
    <cfRule type="cellIs" dxfId="217" priority="113" operator="equal">
      <formula>"Alta"</formula>
    </cfRule>
  </conditionalFormatting>
  <conditionalFormatting sqref="K41">
    <cfRule type="cellIs" dxfId="216" priority="93" operator="equal">
      <formula>"Muy Baja"</formula>
    </cfRule>
    <cfRule type="cellIs" dxfId="215" priority="89" operator="equal">
      <formula>"Muy Alta"</formula>
    </cfRule>
    <cfRule type="cellIs" dxfId="214" priority="90" operator="equal">
      <formula>"Alta"</formula>
    </cfRule>
    <cfRule type="cellIs" dxfId="213" priority="91" operator="equal">
      <formula>"Media"</formula>
    </cfRule>
    <cfRule type="cellIs" dxfId="212" priority="92" operator="equal">
      <formula>"Baja"</formula>
    </cfRule>
  </conditionalFormatting>
  <conditionalFormatting sqref="K47">
    <cfRule type="cellIs" dxfId="211" priority="66" operator="equal">
      <formula>"Muy Alta"</formula>
    </cfRule>
    <cfRule type="cellIs" dxfId="210" priority="68" operator="equal">
      <formula>"Media"</formula>
    </cfRule>
    <cfRule type="cellIs" dxfId="209" priority="69" operator="equal">
      <formula>"Baja"</formula>
    </cfRule>
    <cfRule type="cellIs" dxfId="208" priority="70" operator="equal">
      <formula>"Muy Baja"</formula>
    </cfRule>
    <cfRule type="cellIs" dxfId="207" priority="67" operator="equal">
      <formula>"Alta"</formula>
    </cfRule>
  </conditionalFormatting>
  <conditionalFormatting sqref="K53">
    <cfRule type="cellIs" dxfId="206" priority="46" operator="equal">
      <formula>"Baja"</formula>
    </cfRule>
    <cfRule type="cellIs" dxfId="205" priority="43" operator="equal">
      <formula>"Muy Alta"</formula>
    </cfRule>
    <cfRule type="cellIs" dxfId="204" priority="44" operator="equal">
      <formula>"Alta"</formula>
    </cfRule>
    <cfRule type="cellIs" dxfId="203" priority="45" operator="equal">
      <formula>"Media"</formula>
    </cfRule>
    <cfRule type="cellIs" dxfId="202" priority="47" operator="equal">
      <formula>"Muy Baja"</formula>
    </cfRule>
  </conditionalFormatting>
  <conditionalFormatting sqref="K59">
    <cfRule type="cellIs" dxfId="201" priority="24" operator="equal">
      <formula>"Muy Baja"</formula>
    </cfRule>
    <cfRule type="cellIs" dxfId="200" priority="20" operator="equal">
      <formula>"Muy Alta"</formula>
    </cfRule>
    <cfRule type="cellIs" dxfId="199" priority="23" operator="equal">
      <formula>"Baja"</formula>
    </cfRule>
    <cfRule type="cellIs" dxfId="198" priority="22" operator="equal">
      <formula>"Media"</formula>
    </cfRule>
    <cfRule type="cellIs" dxfId="197" priority="21" operator="equal">
      <formula>"Alta"</formula>
    </cfRule>
  </conditionalFormatting>
  <conditionalFormatting sqref="N5 N11 N17 N23 N29 N35 N41 N47 N53 N59">
    <cfRule type="containsText" dxfId="196" priority="1" operator="containsText" text="❌">
      <formula>NOT(ISERROR(SEARCH("❌",N5)))</formula>
    </cfRule>
  </conditionalFormatting>
  <conditionalFormatting sqref="O5 O11 O17 O23 O29 O35 O41 O47 O53 O59">
    <cfRule type="cellIs" dxfId="195" priority="226" operator="equal">
      <formula>"Leve"</formula>
    </cfRule>
    <cfRule type="cellIs" dxfId="194" priority="222" operator="equal">
      <formula>"Catastrófico"</formula>
    </cfRule>
    <cfRule type="cellIs" dxfId="193" priority="223" operator="equal">
      <formula>"Mayor"</formula>
    </cfRule>
    <cfRule type="cellIs" dxfId="192" priority="224" operator="equal">
      <formula>"Moderado"</formula>
    </cfRule>
    <cfRule type="cellIs" dxfId="191" priority="225" operator="equal">
      <formula>"Menor"</formula>
    </cfRule>
  </conditionalFormatting>
  <conditionalFormatting sqref="Q5">
    <cfRule type="cellIs" dxfId="190" priority="221" operator="equal">
      <formula>"Bajo"</formula>
    </cfRule>
    <cfRule type="cellIs" dxfId="189" priority="218" operator="equal">
      <formula>"Extremo"</formula>
    </cfRule>
    <cfRule type="cellIs" dxfId="188" priority="219" operator="equal">
      <formula>"Alto"</formula>
    </cfRule>
    <cfRule type="cellIs" dxfId="187" priority="220" operator="equal">
      <formula>"Moderado"</formula>
    </cfRule>
  </conditionalFormatting>
  <conditionalFormatting sqref="Q11">
    <cfRule type="cellIs" dxfId="186" priority="200" operator="equal">
      <formula>"Extremo"</formula>
    </cfRule>
    <cfRule type="cellIs" dxfId="185" priority="203" operator="equal">
      <formula>"Bajo"</formula>
    </cfRule>
    <cfRule type="cellIs" dxfId="184" priority="202" operator="equal">
      <formula>"Moderado"</formula>
    </cfRule>
    <cfRule type="cellIs" dxfId="183" priority="201" operator="equal">
      <formula>"Alto"</formula>
    </cfRule>
  </conditionalFormatting>
  <conditionalFormatting sqref="Q17">
    <cfRule type="cellIs" dxfId="182" priority="180" operator="equal">
      <formula>"Bajo"</formula>
    </cfRule>
    <cfRule type="cellIs" dxfId="181" priority="177" operator="equal">
      <formula>"Extremo"</formula>
    </cfRule>
    <cfRule type="cellIs" dxfId="180" priority="178" operator="equal">
      <formula>"Alto"</formula>
    </cfRule>
    <cfRule type="cellIs" dxfId="179" priority="179" operator="equal">
      <formula>"Moderado"</formula>
    </cfRule>
  </conditionalFormatting>
  <conditionalFormatting sqref="Q23">
    <cfRule type="cellIs" dxfId="178" priority="154" operator="equal">
      <formula>"Extremo"</formula>
    </cfRule>
    <cfRule type="cellIs" dxfId="177" priority="155" operator="equal">
      <formula>"Alto"</formula>
    </cfRule>
    <cfRule type="cellIs" dxfId="176" priority="156" operator="equal">
      <formula>"Moderado"</formula>
    </cfRule>
    <cfRule type="cellIs" dxfId="175" priority="157" operator="equal">
      <formula>"Bajo"</formula>
    </cfRule>
  </conditionalFormatting>
  <conditionalFormatting sqref="Q29">
    <cfRule type="cellIs" dxfId="174" priority="132" operator="equal">
      <formula>"Alto"</formula>
    </cfRule>
    <cfRule type="cellIs" dxfId="173" priority="131" operator="equal">
      <formula>"Extremo"</formula>
    </cfRule>
    <cfRule type="cellIs" dxfId="172" priority="133" operator="equal">
      <formula>"Moderado"</formula>
    </cfRule>
    <cfRule type="cellIs" dxfId="171" priority="134" operator="equal">
      <formula>"Bajo"</formula>
    </cfRule>
  </conditionalFormatting>
  <conditionalFormatting sqref="Q35">
    <cfRule type="cellIs" dxfId="170" priority="110" operator="equal">
      <formula>"Moderado"</formula>
    </cfRule>
    <cfRule type="cellIs" dxfId="169" priority="109" operator="equal">
      <formula>"Alto"</formula>
    </cfRule>
    <cfRule type="cellIs" dxfId="168" priority="111" operator="equal">
      <formula>"Bajo"</formula>
    </cfRule>
    <cfRule type="cellIs" dxfId="167" priority="108" operator="equal">
      <formula>"Extremo"</formula>
    </cfRule>
  </conditionalFormatting>
  <conditionalFormatting sqref="Q41">
    <cfRule type="cellIs" dxfId="166" priority="88" operator="equal">
      <formula>"Bajo"</formula>
    </cfRule>
    <cfRule type="cellIs" dxfId="165" priority="87" operator="equal">
      <formula>"Moderado"</formula>
    </cfRule>
    <cfRule type="cellIs" dxfId="164" priority="86" operator="equal">
      <formula>"Alto"</formula>
    </cfRule>
    <cfRule type="cellIs" dxfId="163" priority="85" operator="equal">
      <formula>"Extremo"</formula>
    </cfRule>
  </conditionalFormatting>
  <conditionalFormatting sqref="Q47">
    <cfRule type="cellIs" dxfId="162" priority="62" operator="equal">
      <formula>"Extremo"</formula>
    </cfRule>
    <cfRule type="cellIs" dxfId="161" priority="63" operator="equal">
      <formula>"Alto"</formula>
    </cfRule>
    <cfRule type="cellIs" dxfId="160" priority="65" operator="equal">
      <formula>"Bajo"</formula>
    </cfRule>
    <cfRule type="cellIs" dxfId="159" priority="64" operator="equal">
      <formula>"Moderado"</formula>
    </cfRule>
  </conditionalFormatting>
  <conditionalFormatting sqref="Q53">
    <cfRule type="cellIs" dxfId="158" priority="39" operator="equal">
      <formula>"Extremo"</formula>
    </cfRule>
    <cfRule type="cellIs" dxfId="157" priority="40" operator="equal">
      <formula>"Alto"</formula>
    </cfRule>
    <cfRule type="cellIs" dxfId="156" priority="42" operator="equal">
      <formula>"Bajo"</formula>
    </cfRule>
    <cfRule type="cellIs" dxfId="155" priority="41" operator="equal">
      <formula>"Moderado"</formula>
    </cfRule>
  </conditionalFormatting>
  <conditionalFormatting sqref="Q59">
    <cfRule type="cellIs" dxfId="154" priority="16" operator="equal">
      <formula>"Extremo"</formula>
    </cfRule>
    <cfRule type="cellIs" dxfId="153" priority="19" operator="equal">
      <formula>"Bajo"</formula>
    </cfRule>
    <cfRule type="cellIs" dxfId="152" priority="18" operator="equal">
      <formula>"Moderado"</formula>
    </cfRule>
    <cfRule type="cellIs" dxfId="151" priority="17" operator="equal">
      <formula>"Alto"</formula>
    </cfRule>
  </conditionalFormatting>
  <conditionalFormatting sqref="AG5:AG64">
    <cfRule type="cellIs" dxfId="150" priority="15" operator="equal">
      <formula>"Muy Baja"</formula>
    </cfRule>
    <cfRule type="cellIs" dxfId="149" priority="13" operator="equal">
      <formula>"Media"</formula>
    </cfRule>
    <cfRule type="cellIs" dxfId="148" priority="12" operator="equal">
      <formula>"Alta"</formula>
    </cfRule>
    <cfRule type="cellIs" dxfId="147" priority="11" operator="equal">
      <formula>"Muy Alta"</formula>
    </cfRule>
    <cfRule type="cellIs" dxfId="146" priority="14" operator="equal">
      <formula>"Baja"</formula>
    </cfRule>
  </conditionalFormatting>
  <conditionalFormatting sqref="AI5:AI64">
    <cfRule type="cellIs" dxfId="145" priority="10" operator="equal">
      <formula>"Leve"</formula>
    </cfRule>
    <cfRule type="cellIs" dxfId="144" priority="9" operator="equal">
      <formula>"Menor"</formula>
    </cfRule>
    <cfRule type="cellIs" dxfId="143" priority="7" operator="equal">
      <formula>"Mayor"</formula>
    </cfRule>
    <cfRule type="cellIs" dxfId="142" priority="6" operator="equal">
      <formula>"Catastrófico"</formula>
    </cfRule>
    <cfRule type="cellIs" dxfId="141" priority="8" operator="equal">
      <formula>"Moderado"</formula>
    </cfRule>
  </conditionalFormatting>
  <conditionalFormatting sqref="AK5:AK64">
    <cfRule type="cellIs" dxfId="140" priority="2" operator="equal">
      <formula>"Extremo"</formula>
    </cfRule>
    <cfRule type="cellIs" dxfId="139" priority="5" operator="equal">
      <formula>"Bajo"</formula>
    </cfRule>
    <cfRule type="cellIs" dxfId="138" priority="4" operator="equal">
      <formula>"Moderado"</formula>
    </cfRule>
    <cfRule type="cellIs" dxfId="137" priority="3" operator="equal">
      <formula>"Alto"</formula>
    </cfRule>
  </conditionalFormatting>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colBreaks count="3" manualBreakCount="3">
    <brk id="17" max="1048575" man="1"/>
    <brk id="38" max="1048575" man="1"/>
    <brk id="66" max="1048575" man="1"/>
  </colBreaks>
  <legacyDrawing r:id="rId2"/>
  <legacyDrawingHF r:id="rId3"/>
  <extLst>
    <ext xmlns:x14="http://schemas.microsoft.com/office/spreadsheetml/2009/9/main" uri="{CCE6A557-97BC-4b89-ADB6-D9C93CAAB3DF}">
      <x14:dataValidations xmlns:xm="http://schemas.microsoft.com/office/excel/2006/main" count="14">
        <x14:dataValidation type="list" allowBlank="1" showInputMessage="1" showErrorMessage="1" xr:uid="{C22113E0-40D4-4956-8699-E1C7595DCFAC}">
          <x14:formula1>
            <xm:f>Hoja1!$A$26:$A$41</xm:f>
          </x14:formula1>
          <xm:sqref>B5:B64</xm:sqref>
        </x14:dataValidation>
        <x14:dataValidation type="list" allowBlank="1" showInputMessage="1" showErrorMessage="1" xr:uid="{6789922C-7009-4358-823D-FB2E9E78A8C8}">
          <x14:formula1>
            <xm:f>Hoja1!$B$26:$B$41</xm:f>
          </x14:formula1>
          <xm:sqref>C5:C64</xm:sqref>
        </x14:dataValidation>
        <x14:dataValidation type="list" allowBlank="1" showInputMessage="1" showErrorMessage="1" xr:uid="{79E4EA97-376E-4D32-9A4B-281971BC3027}">
          <x14:formula1>
            <xm:f>'Opciones Tratamiento'!$E$2:$E$4</xm:f>
          </x14:formula1>
          <xm:sqref>F5:F16</xm:sqref>
        </x14:dataValidation>
        <x14:dataValidation type="list" allowBlank="1" showInputMessage="1" showErrorMessage="1" xr:uid="{20540207-01C6-4A72-AE1D-1F8E497C73DF}">
          <x14:formula1>
            <xm:f>'Tabla Impacto'!$F$210:$F$221</xm:f>
          </x14:formula1>
          <xm:sqref>M5:M64</xm:sqref>
        </x14:dataValidation>
        <x14:dataValidation type="list" allowBlank="1" showInputMessage="1" showErrorMessage="1" xr:uid="{D6AF0B02-295C-4044-8147-56CA9A900C69}">
          <x14:formula1>
            <xm:f>'Opciones Tratamiento'!$B$30:$B$31</xm:f>
          </x14:formula1>
          <xm:sqref>V5:Y64</xm:sqref>
        </x14:dataValidation>
        <x14:dataValidation type="list" allowBlank="1" showInputMessage="1" showErrorMessage="1" xr:uid="{527F6F30-81E4-4B32-BD2C-A65AA023C9BF}">
          <x14:formula1>
            <xm:f>Hoja1!$A$3:$A$5</xm:f>
          </x14:formula1>
          <xm:sqref>Z5:Z64</xm:sqref>
        </x14:dataValidation>
        <x14:dataValidation type="list" allowBlank="1" showInputMessage="1" showErrorMessage="1" xr:uid="{85F0530E-F2BB-406F-BA73-85B7B4C815A7}">
          <x14:formula1>
            <xm:f>Hoja1!$A$6:$A$7</xm:f>
          </x14:formula1>
          <xm:sqref>AA5:AA64</xm:sqref>
        </x14:dataValidation>
        <x14:dataValidation type="list" allowBlank="1" showInputMessage="1" showErrorMessage="1" xr:uid="{21B7451D-57A2-442B-B656-70EAEEBE737E}">
          <x14:formula1>
            <xm:f>Hoja1!$A$8:$A$9</xm:f>
          </x14:formula1>
          <xm:sqref>AC5:AC64</xm:sqref>
        </x14:dataValidation>
        <x14:dataValidation type="list" allowBlank="1" showInputMessage="1" showErrorMessage="1" xr:uid="{51BE8435-9FE8-471A-B50E-3628D561F6AD}">
          <x14:formula1>
            <xm:f>Hoja1!$A$10:$A$11</xm:f>
          </x14:formula1>
          <xm:sqref>AD5:AD64</xm:sqref>
        </x14:dataValidation>
        <x14:dataValidation type="list" allowBlank="1" showInputMessage="1" showErrorMessage="1" xr:uid="{1B763439-AEA5-463C-BEA9-36367686F1D4}">
          <x14:formula1>
            <xm:f>Hoja1!$A$12:$A$14</xm:f>
          </x14:formula1>
          <xm:sqref>AE5:AE64</xm:sqref>
        </x14:dataValidation>
        <x14:dataValidation type="list" allowBlank="1" showInputMessage="1" showErrorMessage="1" xr:uid="{65DA67C1-8965-410A-8623-7B25469B31B4}">
          <x14:formula1>
            <xm:f>'Opciones Tratamiento'!$B$2:$B$5</xm:f>
          </x14:formula1>
          <xm:sqref>AL5:AL64</xm:sqref>
        </x14:dataValidation>
        <x14:dataValidation type="list" allowBlank="1" showInputMessage="1" showErrorMessage="1" xr:uid="{EC301CB8-4529-4B84-8749-B92ABF4385AC}">
          <x14:formula1>
            <xm:f>'Opciones Tratamiento'!$B$13:$B$19</xm:f>
          </x14:formula1>
          <xm:sqref>I5:I64</xm:sqref>
        </x14:dataValidation>
        <x14:dataValidation type="list" allowBlank="1" showInputMessage="1" showErrorMessage="1" xr:uid="{E6F74DCE-49CD-4778-A2EF-2824BDA98BDA}">
          <x14:formula1>
            <xm:f>'Opciones Tratamiento'!$B$22:$B$24</xm:f>
          </x14:formula1>
          <xm:sqref>BN5:BN64</xm:sqref>
        </x14:dataValidation>
        <x14:dataValidation type="list" allowBlank="1" showInputMessage="1" showErrorMessage="1" xr:uid="{2F66127B-362D-4FD8-8ECB-C272E752ABD2}">
          <x14:formula1>
            <xm:f>Hoja1!$A$23:$A$24</xm:f>
          </x14:formula1>
          <xm:sqref>AP5:AP64 AT5:AT64 AX5:AX64 BB5:BB64 BN5:BN64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showGridLines="0" topLeftCell="G1" zoomScale="70" zoomScaleNormal="70" zoomScaleSheetLayoutView="10" zoomScalePageLayoutView="55" workbookViewId="0">
      <selection activeCell="O5" sqref="O5"/>
    </sheetView>
  </sheetViews>
  <sheetFormatPr baseColWidth="10" defaultColWidth="11.42578125" defaultRowHeight="21" customHeight="1" x14ac:dyDescent="0.3"/>
  <cols>
    <col min="1" max="1" width="4" style="165" bestFit="1" customWidth="1"/>
    <col min="2" max="2" width="18.7109375" style="166" customWidth="1"/>
    <col min="3" max="3" width="22.85546875" style="166" customWidth="1"/>
    <col min="4" max="4" width="18.7109375" style="166" customWidth="1"/>
    <col min="5" max="5" width="32.42578125" style="160" customWidth="1"/>
    <col min="6" max="6" width="14.140625" style="165" customWidth="1"/>
    <col min="7" max="7" width="15.85546875" style="165" customWidth="1"/>
    <col min="8" max="8" width="16.140625" style="165" customWidth="1"/>
    <col min="9" max="9" width="19" style="167" customWidth="1"/>
    <col min="10" max="12" width="17.85546875" style="160" customWidth="1"/>
    <col min="13" max="13" width="16.5703125" style="160" customWidth="1"/>
    <col min="14" max="14" width="5.85546875" style="160" customWidth="1"/>
    <col min="15" max="15" width="48.42578125" style="160" customWidth="1"/>
    <col min="16" max="16" width="35.42578125" style="160" customWidth="1"/>
    <col min="17" max="25" width="31" style="160" hidden="1" customWidth="1"/>
    <col min="26" max="26" width="31" style="168" hidden="1" customWidth="1"/>
    <col min="27" max="27" width="31" style="169" hidden="1" customWidth="1"/>
    <col min="28" max="37" width="31" style="160" hidden="1" customWidth="1"/>
    <col min="38" max="38" width="17.85546875" style="160" hidden="1" customWidth="1"/>
    <col min="39" max="39" width="16.5703125" style="160" hidden="1" customWidth="1"/>
    <col min="40" max="40" width="31" style="160" hidden="1" customWidth="1"/>
    <col min="41" max="42" width="23" style="160" customWidth="1"/>
    <col min="43" max="43" width="16.85546875" style="160" customWidth="1"/>
    <col min="44" max="44" width="19.5703125" style="160" customWidth="1"/>
    <col min="45" max="46" width="23" style="160" customWidth="1"/>
    <col min="47" max="47" width="16.85546875" style="160" customWidth="1"/>
    <col min="48" max="48" width="19.5703125" style="160" customWidth="1"/>
    <col min="49" max="50" width="23" style="160" customWidth="1"/>
    <col min="51" max="51" width="16.85546875" style="160" customWidth="1"/>
    <col min="52" max="52" width="19.5703125" style="160" customWidth="1"/>
    <col min="53" max="54" width="23" style="160" customWidth="1"/>
    <col min="55" max="55" width="16.85546875" style="160" customWidth="1"/>
    <col min="56" max="56" width="19.5703125" style="160" customWidth="1"/>
    <col min="57" max="57" width="23" style="160" customWidth="1"/>
    <col min="58" max="58" width="18.85546875" style="160" customWidth="1"/>
    <col min="59" max="59" width="22.140625" style="160" customWidth="1"/>
    <col min="60" max="60" width="20.5703125" style="160" customWidth="1"/>
    <col min="61" max="61" width="18.5703125" style="160" customWidth="1"/>
    <col min="62" max="62" width="20.5703125" style="160" customWidth="1"/>
    <col min="63" max="63" width="18.5703125" style="160" customWidth="1"/>
    <col min="64" max="64" width="20.5703125" style="160" customWidth="1"/>
    <col min="65" max="65" width="18.5703125" style="160" customWidth="1"/>
    <col min="66" max="66" width="20.5703125" style="160" customWidth="1"/>
    <col min="67" max="67" width="18.5703125" style="160" customWidth="1"/>
    <col min="68" max="68" width="21" style="160" customWidth="1"/>
    <col min="69" max="69" width="32.42578125" style="160" customWidth="1"/>
    <col min="70" max="71" width="23" style="160" customWidth="1"/>
    <col min="72" max="72" width="18.5703125" style="160" customWidth="1"/>
    <col min="73" max="73" width="20.5703125" style="160" customWidth="1"/>
    <col min="74" max="74" width="23" style="160" customWidth="1"/>
    <col min="75" max="75" width="18.5703125" style="160" customWidth="1"/>
    <col min="76" max="76" width="20.5703125" style="160" customWidth="1"/>
    <col min="77" max="77" width="23" style="160" customWidth="1"/>
    <col min="78" max="78" width="18.85546875" style="160" customWidth="1"/>
    <col min="79" max="79" width="18.5703125" style="160" customWidth="1"/>
    <col min="80" max="16384" width="11.42578125" style="160"/>
  </cols>
  <sheetData>
    <row r="1" spans="1:105" ht="21" customHeight="1" x14ac:dyDescent="0.3">
      <c r="AO1" s="157"/>
      <c r="AP1" s="157"/>
      <c r="AQ1" s="157"/>
      <c r="AR1" s="157"/>
      <c r="AS1" s="157"/>
      <c r="AT1" s="157"/>
      <c r="AU1" s="157"/>
      <c r="AV1" s="157"/>
      <c r="AW1" s="157"/>
      <c r="AX1" s="157"/>
      <c r="AY1" s="157"/>
      <c r="AZ1" s="157"/>
      <c r="BA1" s="157"/>
      <c r="BB1" s="157"/>
      <c r="BC1" s="157"/>
      <c r="BD1" s="157"/>
      <c r="BE1" s="157"/>
      <c r="BF1" s="157"/>
      <c r="BG1" s="157"/>
      <c r="BH1" s="157"/>
      <c r="BI1" s="157"/>
      <c r="BJ1" s="157"/>
      <c r="BK1" s="157"/>
      <c r="BL1" s="157"/>
      <c r="BM1" s="157"/>
      <c r="BN1" s="157"/>
      <c r="BO1" s="157"/>
      <c r="BP1" s="157"/>
    </row>
    <row r="2" spans="1:105" ht="21" customHeight="1" x14ac:dyDescent="0.3">
      <c r="A2" s="455" t="s">
        <v>120</v>
      </c>
      <c r="B2" s="456"/>
      <c r="C2" s="456"/>
      <c r="D2" s="456"/>
      <c r="E2" s="456"/>
      <c r="F2" s="456"/>
      <c r="G2" s="456"/>
      <c r="H2" s="456"/>
      <c r="I2" s="457"/>
      <c r="J2" s="455" t="s">
        <v>121</v>
      </c>
      <c r="K2" s="456"/>
      <c r="L2" s="456"/>
      <c r="M2" s="457"/>
      <c r="N2" s="533" t="s">
        <v>122</v>
      </c>
      <c r="O2" s="534"/>
      <c r="P2" s="534"/>
      <c r="Q2" s="534"/>
      <c r="R2" s="534"/>
      <c r="S2" s="534"/>
      <c r="T2" s="534"/>
      <c r="U2" s="534"/>
      <c r="V2" s="534"/>
      <c r="W2" s="534"/>
      <c r="X2" s="534"/>
      <c r="Y2" s="534"/>
      <c r="Z2" s="534"/>
      <c r="AA2" s="534"/>
      <c r="AB2" s="534"/>
      <c r="AC2" s="534"/>
      <c r="AD2" s="534"/>
      <c r="AE2" s="534"/>
      <c r="AF2" s="534"/>
      <c r="AG2" s="534"/>
      <c r="AH2" s="534"/>
      <c r="AI2" s="535"/>
      <c r="AJ2" s="533" t="s">
        <v>205</v>
      </c>
      <c r="AK2" s="534"/>
      <c r="AL2" s="534"/>
      <c r="AM2" s="535"/>
      <c r="AN2" s="536"/>
      <c r="AO2" s="458" t="s">
        <v>124</v>
      </c>
      <c r="AP2" s="458"/>
      <c r="AQ2" s="458"/>
      <c r="AR2" s="458"/>
      <c r="AS2" s="458" t="s">
        <v>125</v>
      </c>
      <c r="AT2" s="458"/>
      <c r="AU2" s="458"/>
      <c r="AV2" s="458"/>
      <c r="AW2" s="458" t="s">
        <v>126</v>
      </c>
      <c r="AX2" s="458"/>
      <c r="AY2" s="458"/>
      <c r="AZ2" s="458"/>
      <c r="BA2" s="458" t="s">
        <v>127</v>
      </c>
      <c r="BB2" s="458"/>
      <c r="BC2" s="458"/>
      <c r="BD2" s="458"/>
      <c r="BE2" s="459" t="s">
        <v>128</v>
      </c>
      <c r="BF2" s="459"/>
      <c r="BG2" s="459"/>
      <c r="BH2" s="459"/>
      <c r="BI2" s="459"/>
      <c r="BJ2" s="459"/>
      <c r="BK2" s="459"/>
      <c r="BL2" s="459"/>
      <c r="BM2" s="459"/>
      <c r="BN2" s="459"/>
      <c r="BO2" s="459"/>
      <c r="BP2" s="459"/>
      <c r="BQ2" s="460" t="s">
        <v>129</v>
      </c>
      <c r="BR2" s="460"/>
      <c r="BS2" s="460"/>
      <c r="BT2" s="460"/>
      <c r="BU2" s="461" t="s">
        <v>130</v>
      </c>
      <c r="BV2" s="461"/>
      <c r="BW2" s="461"/>
      <c r="BX2" s="462" t="s">
        <v>131</v>
      </c>
      <c r="BY2" s="463"/>
      <c r="BZ2" s="463"/>
      <c r="CA2" s="464"/>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row>
    <row r="3" spans="1:105" s="171" customFormat="1" ht="21" customHeight="1" x14ac:dyDescent="0.3">
      <c r="A3" s="537" t="s">
        <v>132</v>
      </c>
      <c r="B3" s="467" t="s">
        <v>7</v>
      </c>
      <c r="C3" s="467" t="s">
        <v>9</v>
      </c>
      <c r="D3" s="467" t="s">
        <v>11</v>
      </c>
      <c r="E3" s="538" t="s">
        <v>21</v>
      </c>
      <c r="F3" s="538" t="s">
        <v>15</v>
      </c>
      <c r="G3" s="467" t="s">
        <v>17</v>
      </c>
      <c r="H3" s="467" t="s">
        <v>19</v>
      </c>
      <c r="I3" s="467" t="s">
        <v>23</v>
      </c>
      <c r="J3" s="467" t="s">
        <v>206</v>
      </c>
      <c r="K3" s="467" t="s">
        <v>15</v>
      </c>
      <c r="L3" s="467" t="s">
        <v>207</v>
      </c>
      <c r="M3" s="539" t="s">
        <v>29</v>
      </c>
      <c r="N3" s="540" t="s">
        <v>141</v>
      </c>
      <c r="O3" s="541" t="s">
        <v>31</v>
      </c>
      <c r="P3" s="541" t="s">
        <v>142</v>
      </c>
      <c r="Q3" s="541" t="s">
        <v>208</v>
      </c>
      <c r="R3" s="542" t="s">
        <v>142</v>
      </c>
      <c r="S3" s="541" t="s">
        <v>142</v>
      </c>
      <c r="T3" s="541" t="s">
        <v>209</v>
      </c>
      <c r="U3" s="541" t="s">
        <v>210</v>
      </c>
      <c r="V3" s="541" t="s">
        <v>211</v>
      </c>
      <c r="W3" s="541" t="s">
        <v>212</v>
      </c>
      <c r="X3" s="541" t="s">
        <v>213</v>
      </c>
      <c r="Y3" s="541" t="s">
        <v>214</v>
      </c>
      <c r="Z3" s="541" t="s">
        <v>215</v>
      </c>
      <c r="AA3" s="541" t="s">
        <v>216</v>
      </c>
      <c r="AB3" s="541" t="s">
        <v>217</v>
      </c>
      <c r="AC3" s="541" t="s">
        <v>218</v>
      </c>
      <c r="AD3" s="543" t="s">
        <v>219</v>
      </c>
      <c r="AE3" s="544"/>
      <c r="AF3" s="541" t="s">
        <v>220</v>
      </c>
      <c r="AG3" s="541" t="s">
        <v>221</v>
      </c>
      <c r="AH3" s="541" t="s">
        <v>222</v>
      </c>
      <c r="AI3" s="541" t="s">
        <v>223</v>
      </c>
      <c r="AJ3" s="541" t="s">
        <v>206</v>
      </c>
      <c r="AK3" s="541" t="s">
        <v>15</v>
      </c>
      <c r="AL3" s="541" t="s">
        <v>207</v>
      </c>
      <c r="AM3" s="542" t="s">
        <v>224</v>
      </c>
      <c r="AN3" s="541" t="s">
        <v>225</v>
      </c>
      <c r="AO3" s="471" t="s">
        <v>149</v>
      </c>
      <c r="AP3" s="471" t="s">
        <v>150</v>
      </c>
      <c r="AQ3" s="471" t="s">
        <v>151</v>
      </c>
      <c r="AR3" s="471" t="s">
        <v>152</v>
      </c>
      <c r="AS3" s="471" t="s">
        <v>149</v>
      </c>
      <c r="AT3" s="471" t="s">
        <v>150</v>
      </c>
      <c r="AU3" s="471" t="s">
        <v>151</v>
      </c>
      <c r="AV3" s="471" t="s">
        <v>152</v>
      </c>
      <c r="AW3" s="471" t="s">
        <v>149</v>
      </c>
      <c r="AX3" s="471" t="s">
        <v>150</v>
      </c>
      <c r="AY3" s="471" t="s">
        <v>151</v>
      </c>
      <c r="AZ3" s="471" t="s">
        <v>152</v>
      </c>
      <c r="BA3" s="471" t="s">
        <v>149</v>
      </c>
      <c r="BB3" s="471" t="s">
        <v>150</v>
      </c>
      <c r="BC3" s="471" t="s">
        <v>151</v>
      </c>
      <c r="BD3" s="471" t="s">
        <v>152</v>
      </c>
      <c r="BE3" s="475" t="s">
        <v>153</v>
      </c>
      <c r="BF3" s="475" t="s">
        <v>142</v>
      </c>
      <c r="BG3" s="475" t="s">
        <v>154</v>
      </c>
      <c r="BH3" s="475" t="s">
        <v>155</v>
      </c>
      <c r="BI3" s="475" t="s">
        <v>156</v>
      </c>
      <c r="BJ3" s="475" t="s">
        <v>155</v>
      </c>
      <c r="BK3" s="476" t="s">
        <v>157</v>
      </c>
      <c r="BL3" s="475" t="s">
        <v>155</v>
      </c>
      <c r="BM3" s="475" t="s">
        <v>158</v>
      </c>
      <c r="BN3" s="475" t="s">
        <v>155</v>
      </c>
      <c r="BO3" s="476" t="s">
        <v>159</v>
      </c>
      <c r="BP3" s="475" t="s">
        <v>53</v>
      </c>
      <c r="BQ3" s="545" t="s">
        <v>226</v>
      </c>
      <c r="BR3" s="545" t="s">
        <v>161</v>
      </c>
      <c r="BS3" s="545" t="s">
        <v>162</v>
      </c>
      <c r="BT3" s="545" t="s">
        <v>150</v>
      </c>
      <c r="BU3" s="478" t="s">
        <v>155</v>
      </c>
      <c r="BV3" s="478" t="s">
        <v>163</v>
      </c>
      <c r="BW3" s="478" t="s">
        <v>164</v>
      </c>
      <c r="BX3" s="479" t="s">
        <v>165</v>
      </c>
      <c r="BY3" s="479" t="s">
        <v>166</v>
      </c>
      <c r="BZ3" s="479" t="s">
        <v>167</v>
      </c>
      <c r="CA3" s="479" t="s">
        <v>168</v>
      </c>
      <c r="CB3" s="170"/>
      <c r="CC3" s="170"/>
      <c r="CD3" s="170"/>
      <c r="CE3" s="170"/>
      <c r="CF3" s="170"/>
      <c r="CG3" s="170"/>
      <c r="CH3" s="170"/>
      <c r="CI3" s="170"/>
      <c r="CJ3" s="170"/>
      <c r="CK3" s="170"/>
      <c r="CL3" s="170"/>
      <c r="CM3" s="170"/>
      <c r="CN3" s="170"/>
      <c r="CO3" s="170"/>
      <c r="CP3" s="170"/>
      <c r="CQ3" s="170"/>
      <c r="CR3" s="170"/>
      <c r="CS3" s="170"/>
      <c r="CT3" s="170"/>
      <c r="CU3" s="170"/>
      <c r="CV3" s="170"/>
      <c r="CW3" s="170"/>
      <c r="CX3" s="170"/>
      <c r="CY3" s="170"/>
      <c r="CZ3" s="170"/>
      <c r="DA3" s="170"/>
    </row>
    <row r="4" spans="1:105" s="173" customFormat="1" ht="21" customHeight="1" thickBot="1" x14ac:dyDescent="0.3">
      <c r="A4" s="537"/>
      <c r="B4" s="467"/>
      <c r="C4" s="467"/>
      <c r="D4" s="467"/>
      <c r="E4" s="538"/>
      <c r="F4" s="538"/>
      <c r="G4" s="467"/>
      <c r="H4" s="467"/>
      <c r="I4" s="467"/>
      <c r="J4" s="467"/>
      <c r="K4" s="467"/>
      <c r="L4" s="467"/>
      <c r="M4" s="546"/>
      <c r="N4" s="540"/>
      <c r="O4" s="541"/>
      <c r="P4" s="541"/>
      <c r="Q4" s="541"/>
      <c r="R4" s="547"/>
      <c r="S4" s="541" t="s">
        <v>142</v>
      </c>
      <c r="T4" s="541"/>
      <c r="U4" s="541"/>
      <c r="V4" s="541"/>
      <c r="W4" s="541"/>
      <c r="X4" s="541" t="s">
        <v>213</v>
      </c>
      <c r="Y4" s="541"/>
      <c r="Z4" s="541" t="s">
        <v>213</v>
      </c>
      <c r="AA4" s="541"/>
      <c r="AB4" s="541" t="s">
        <v>217</v>
      </c>
      <c r="AC4" s="541"/>
      <c r="AD4" s="548"/>
      <c r="AE4" s="549"/>
      <c r="AF4" s="541"/>
      <c r="AG4" s="541"/>
      <c r="AH4" s="541"/>
      <c r="AI4" s="541"/>
      <c r="AJ4" s="541"/>
      <c r="AK4" s="541"/>
      <c r="AL4" s="541"/>
      <c r="AM4" s="547"/>
      <c r="AN4" s="541"/>
      <c r="AO4" s="471"/>
      <c r="AP4" s="471"/>
      <c r="AQ4" s="471"/>
      <c r="AR4" s="471"/>
      <c r="AS4" s="471"/>
      <c r="AT4" s="471"/>
      <c r="AU4" s="471"/>
      <c r="AV4" s="471"/>
      <c r="AW4" s="471"/>
      <c r="AX4" s="471"/>
      <c r="AY4" s="471"/>
      <c r="AZ4" s="471"/>
      <c r="BA4" s="471"/>
      <c r="BB4" s="471"/>
      <c r="BC4" s="471"/>
      <c r="BD4" s="471"/>
      <c r="BE4" s="475"/>
      <c r="BF4" s="475"/>
      <c r="BG4" s="475"/>
      <c r="BH4" s="475"/>
      <c r="BI4" s="475"/>
      <c r="BJ4" s="475"/>
      <c r="BK4" s="483"/>
      <c r="BL4" s="475"/>
      <c r="BM4" s="475"/>
      <c r="BN4" s="475"/>
      <c r="BO4" s="483"/>
      <c r="BP4" s="475"/>
      <c r="BQ4" s="545"/>
      <c r="BR4" s="545"/>
      <c r="BS4" s="545"/>
      <c r="BT4" s="545"/>
      <c r="BU4" s="478"/>
      <c r="BV4" s="478"/>
      <c r="BW4" s="478"/>
      <c r="BX4" s="479"/>
      <c r="BY4" s="479"/>
      <c r="BZ4" s="479"/>
      <c r="CA4" s="479"/>
      <c r="CB4" s="172"/>
      <c r="CC4" s="172"/>
      <c r="CD4" s="172"/>
      <c r="CE4" s="172"/>
      <c r="CF4" s="172"/>
      <c r="CG4" s="172"/>
      <c r="CH4" s="172"/>
      <c r="CI4" s="172"/>
      <c r="CJ4" s="172"/>
      <c r="CK4" s="172"/>
      <c r="CL4" s="172"/>
      <c r="CM4" s="172"/>
      <c r="CN4" s="172"/>
      <c r="CO4" s="172"/>
      <c r="CP4" s="172"/>
      <c r="CQ4" s="172"/>
      <c r="CR4" s="172"/>
      <c r="CS4" s="172"/>
      <c r="CT4" s="172"/>
      <c r="CU4" s="172"/>
      <c r="CV4" s="172"/>
      <c r="CW4" s="172"/>
      <c r="CX4" s="172"/>
      <c r="CY4" s="172"/>
      <c r="CZ4" s="172"/>
      <c r="DA4" s="172"/>
    </row>
    <row r="5" spans="1:105" s="164" customFormat="1" ht="111.75" customHeight="1" thickTop="1" thickBot="1" x14ac:dyDescent="0.3">
      <c r="A5" s="484">
        <v>1</v>
      </c>
      <c r="B5" s="486" t="s">
        <v>72</v>
      </c>
      <c r="C5" s="486" t="s">
        <v>177</v>
      </c>
      <c r="D5" s="486" t="s">
        <v>178</v>
      </c>
      <c r="E5" s="487" t="s">
        <v>227</v>
      </c>
      <c r="F5" s="486" t="s">
        <v>179</v>
      </c>
      <c r="G5" s="488" t="s">
        <v>228</v>
      </c>
      <c r="H5" s="486" t="s">
        <v>229</v>
      </c>
      <c r="I5" s="486" t="s">
        <v>230</v>
      </c>
      <c r="J5" s="484">
        <v>1</v>
      </c>
      <c r="K5" s="484">
        <v>5</v>
      </c>
      <c r="L5" s="484">
        <f>+(J5*K5)*4</f>
        <v>20</v>
      </c>
      <c r="M5" s="550" t="str">
        <f>IF(OR(AND(J5=3,K5=4),AND(J5=2,K5=5),AND(J5=2,K5=5),AND(L5=20),AND(L5&gt;=52,L5&lt;=100)),"ZONA RIESGO EXTREMA",IF(OR(AND(J5=5,K5=2),AND(J5=4,K5=3),AND(J5=1,K5=4),AND(L5=16),AND(L5&gt;=28,L5&lt;=48)),"ZONA RIESGO ALTA",IF(OR(AND(J5=1,K5=3),AND(J5=4,K5=1),AND(L5=24)),"ZONA RIESGO MODERADA",IF(AND(L5&gt;=4,L5&lt;=16),"ZONA RIESGO BAJA"))))</f>
        <v>ZONA RIESGO EXTREMA</v>
      </c>
      <c r="N5" s="494">
        <v>1</v>
      </c>
      <c r="O5" s="511" t="s">
        <v>231</v>
      </c>
      <c r="P5" s="511" t="s">
        <v>232</v>
      </c>
      <c r="Q5" s="496">
        <v>15</v>
      </c>
      <c r="R5" s="496">
        <v>15</v>
      </c>
      <c r="S5" s="496">
        <v>15</v>
      </c>
      <c r="T5" s="496">
        <v>15</v>
      </c>
      <c r="U5" s="496">
        <v>15</v>
      </c>
      <c r="V5" s="496">
        <v>15</v>
      </c>
      <c r="W5" s="496">
        <v>10</v>
      </c>
      <c r="X5" s="496">
        <f>SUM(Q5:W5)</f>
        <v>100</v>
      </c>
      <c r="Y5" s="551" t="str">
        <f t="shared" ref="Y5:Y64" si="0">IF(AND(X5&gt;=86,X5&lt;=95),"MODERADO",IF(AND(X5&gt;=96), "FUERTE",IF(AND(X5&lt;=85), "DEBIL")))</f>
        <v>FUERTE</v>
      </c>
      <c r="Z5" s="552" t="s">
        <v>233</v>
      </c>
      <c r="AA5" s="553" t="str">
        <f>IFERROR((_xlfn.IFS(AND(Y5="FUERTE",Z5="FUERTE"),"FUERTE",AND(Y5="FUERTE",Z5="MODERADO"),"MODERADO",AND(Y5="FUERTE",Z5="DEBIL"),"DEBIL",AND(Y5="MODERADO",Z5="FUERTE"),"MODERADO",AND(Y5="MODERADO",Z5="MODERADO"),"MODERADO",AND(Y5="MODERADO",Z5="DEBIL"),"DEBIL",AND(Y5="DEBIL",Z5="FUERTE"),"DEBIL",AND(Y5="DEBIL",Z5="MODERADO"),"DEBIL",AND(Y5="DEBIL",Z5="DEBIL"),"DEBIL")),"")</f>
        <v>FUERTE</v>
      </c>
      <c r="AB5" s="496" t="str">
        <f>IF(AND(AA5="FUERTE"),"NO", "SI")</f>
        <v>NO</v>
      </c>
      <c r="AC5" s="496"/>
      <c r="AD5" s="554">
        <f>IF(AND(X5&gt;0,SUM(X6:X10)=0),X5,IF(AND(SUM(X5:X6)&gt;0,SUM(X7:X10)=0),AVERAGE(X5:X6),IF(AND(SUM(X5:X7)&gt;0,SUM(X8:X10)=0),AVERAGE(X5:X7),IF(AND(SUM(X5:X8)&gt;0,SUM(X9:X10)=0),AVERAGE(X5:X8),IF(AND(SUM(X5:X9)&gt;0,X10=0),AVERAGE(X5:X9),AVERAGE(X5:X10))))))</f>
        <v>100</v>
      </c>
      <c r="AE5" s="554" t="str">
        <f>IF(AND(AD5&gt;=50,AD5&lt;=99),"MODERADO",IF(AND(AD5=100), "FUERTE",IF(AND(AD5&lt;50), "DEBIL")))</f>
        <v>FUERTE</v>
      </c>
      <c r="AF5" s="555" t="s">
        <v>234</v>
      </c>
      <c r="AG5" s="555" t="s">
        <v>234</v>
      </c>
      <c r="AH5" s="556">
        <f>IFERROR(_xlfn.IFS(AND(AE5="MODERADO",AF5="Directamente"),1,AND(AE5="FUERTE",AF5="Directamente"),2),"0")</f>
        <v>2</v>
      </c>
      <c r="AI5" s="556">
        <f>IFERROR(_xlfn.IFS(AND(AE5="MODERADO",AG5="Directamente"),1,AND(AE5="FUERTE",AG5="Directamente"),2,AND(AE5="FUERTE",AG5="Indirectamente"),1),"0")</f>
        <v>2</v>
      </c>
      <c r="AJ5" s="557">
        <v>1</v>
      </c>
      <c r="AK5" s="557">
        <v>4</v>
      </c>
      <c r="AL5" s="484">
        <f>+(AJ5*AK5)*4</f>
        <v>16</v>
      </c>
      <c r="AM5" s="550" t="str">
        <f>IF(OR(AND(AJ5=3,AK5=4),AND(AJ5=2,AK5=5),AND(AJ5=2,AK5=5),AND(AL5=20),AND(AL5&gt;=52,AL5&lt;=100)),"ZONA RIESGO EXTREMA",IF(OR(AND(AJ5=5,AK5=2),AND(AJ5=4,AK5=3),AND(AJ5=1,AK5=4),AND(AL5=16),AND(AL5&gt;=28,AL5&lt;=48)),"ZONA RIESGO ALTA",IF(OR(AND(AJ5=1,AK5=3),AND(AJ5=4,AK5=1),AND(AL5=24)),"ZONA RIESGO MODERADA",IF(AND(AL5&gt;=4,AL5&lt;=16),"ZONA RIESGO BAJA"))))</f>
        <v>ZONA RIESGO ALTA</v>
      </c>
      <c r="AN5" s="558" t="s">
        <v>235</v>
      </c>
      <c r="AO5" s="151"/>
      <c r="AP5" s="151"/>
      <c r="AQ5" s="117"/>
      <c r="AR5" s="117"/>
      <c r="AS5" s="502"/>
      <c r="AT5" s="502"/>
      <c r="AU5" s="503"/>
      <c r="AV5" s="503"/>
      <c r="AW5" s="502"/>
      <c r="AX5" s="502"/>
      <c r="AY5" s="503"/>
      <c r="AZ5" s="503"/>
      <c r="BA5" s="502"/>
      <c r="BB5" s="502"/>
      <c r="BC5" s="503"/>
      <c r="BD5" s="503"/>
      <c r="BE5" s="511" t="s">
        <v>236</v>
      </c>
      <c r="BF5" s="502" t="s">
        <v>237</v>
      </c>
      <c r="BG5" s="503">
        <v>46022</v>
      </c>
      <c r="BH5" s="117"/>
      <c r="BI5" s="151"/>
      <c r="BJ5" s="503"/>
      <c r="BK5" s="502"/>
      <c r="BL5" s="503"/>
      <c r="BM5" s="502"/>
      <c r="BN5" s="503"/>
      <c r="BO5" s="502"/>
      <c r="BP5" s="152"/>
      <c r="BQ5" s="559" t="s">
        <v>238</v>
      </c>
      <c r="BR5" s="502"/>
      <c r="BS5" s="502"/>
      <c r="BT5" s="502"/>
      <c r="BU5" s="503"/>
      <c r="BV5" s="502"/>
      <c r="BW5" s="502"/>
      <c r="BX5" s="503"/>
      <c r="BY5" s="502"/>
      <c r="BZ5" s="494"/>
      <c r="CA5" s="502"/>
      <c r="CB5" s="163"/>
      <c r="CC5" s="163"/>
      <c r="CD5" s="163"/>
      <c r="CE5" s="163"/>
      <c r="CF5" s="163"/>
      <c r="CG5" s="163"/>
      <c r="CH5" s="163"/>
      <c r="CI5" s="163"/>
      <c r="CJ5" s="163"/>
      <c r="CK5" s="163"/>
      <c r="CL5" s="163"/>
      <c r="CM5" s="163"/>
      <c r="CN5" s="163"/>
      <c r="CO5" s="163"/>
      <c r="CP5" s="163"/>
      <c r="CQ5" s="163"/>
      <c r="CR5" s="163"/>
      <c r="CS5" s="163"/>
      <c r="CT5" s="163"/>
      <c r="CU5" s="163"/>
      <c r="CV5" s="163"/>
      <c r="CW5" s="163"/>
      <c r="CX5" s="163"/>
      <c r="CY5" s="163"/>
      <c r="CZ5" s="163"/>
      <c r="DA5" s="163"/>
    </row>
    <row r="6" spans="1:105" ht="21" customHeight="1" thickTop="1" thickBot="1" x14ac:dyDescent="0.35">
      <c r="A6" s="484"/>
      <c r="B6" s="486"/>
      <c r="C6" s="486"/>
      <c r="D6" s="486"/>
      <c r="E6" s="487"/>
      <c r="F6" s="486"/>
      <c r="G6" s="488"/>
      <c r="H6" s="486"/>
      <c r="I6" s="486"/>
      <c r="J6" s="484"/>
      <c r="K6" s="484"/>
      <c r="L6" s="484"/>
      <c r="M6" s="560"/>
      <c r="N6" s="494">
        <v>2</v>
      </c>
      <c r="O6" s="495"/>
      <c r="P6" s="495"/>
      <c r="Q6" s="496"/>
      <c r="R6" s="496"/>
      <c r="S6" s="496"/>
      <c r="T6" s="496"/>
      <c r="U6" s="496"/>
      <c r="V6" s="496"/>
      <c r="W6" s="496"/>
      <c r="X6" s="496">
        <f t="shared" ref="X6:X64" si="1">SUM(Q6:W6)</f>
        <v>0</v>
      </c>
      <c r="Y6" s="551" t="str">
        <f t="shared" si="0"/>
        <v>DEBIL</v>
      </c>
      <c r="Z6" s="552"/>
      <c r="AA6" s="553" t="str">
        <f t="shared" ref="AA6:AA64" si="2">IFERROR((_xlfn.IFS(AND(Y6="FUERTE",Z6="FUERTE"),"FUERTE",AND(Y6="FUERTE",Z6="MODERADO"),"MODERADO",AND(Y6="FUERTE",Z6="DEBIL"),"DEBIL",AND(Y6="MODERADO",Z6="FUERTE"),"MODERADO",AND(Y6="MODERADO",Z6="MODERADO"),"MODERADO",AND(Y6="MODERADO",Z6="DEBIL"),"DEBIL",AND(Y6="DEBIL",Z6="FUERTE"),"DEBIL",AND(Y6="DEBIL",Z6="MODERADO"),"DEBIL",AND(Y6="DEBIL",Z6="DEBIL"),"DEBIL")),"")</f>
        <v/>
      </c>
      <c r="AB6" s="496" t="str">
        <f t="shared" ref="AB6:AB64" si="3">IF(AND(AA6="FUERTE"),"NO", "SI")</f>
        <v>SI</v>
      </c>
      <c r="AC6" s="496"/>
      <c r="AD6" s="554"/>
      <c r="AE6" s="554"/>
      <c r="AF6" s="555"/>
      <c r="AG6" s="555"/>
      <c r="AH6" s="556"/>
      <c r="AI6" s="556"/>
      <c r="AJ6" s="557"/>
      <c r="AK6" s="557"/>
      <c r="AL6" s="484"/>
      <c r="AM6" s="560"/>
      <c r="AN6" s="561"/>
      <c r="AO6" s="502"/>
      <c r="AP6" s="502"/>
      <c r="AQ6" s="503"/>
      <c r="AR6" s="503"/>
      <c r="AS6" s="502"/>
      <c r="AT6" s="502"/>
      <c r="AU6" s="503"/>
      <c r="AV6" s="503"/>
      <c r="AW6" s="502"/>
      <c r="AX6" s="502"/>
      <c r="AY6" s="503"/>
      <c r="AZ6" s="503"/>
      <c r="BA6" s="502"/>
      <c r="BB6" s="502"/>
      <c r="BC6" s="503"/>
      <c r="BD6" s="503"/>
      <c r="BE6" s="502"/>
      <c r="BF6" s="494"/>
      <c r="BG6" s="503"/>
      <c r="BH6" s="503"/>
      <c r="BI6" s="502"/>
      <c r="BJ6" s="503"/>
      <c r="BK6" s="502"/>
      <c r="BL6" s="503"/>
      <c r="BM6" s="502"/>
      <c r="BN6" s="503"/>
      <c r="BO6" s="502"/>
      <c r="BP6" s="494"/>
      <c r="BQ6" s="503"/>
      <c r="BR6" s="502"/>
      <c r="BS6" s="502"/>
      <c r="BT6" s="502"/>
      <c r="BU6" s="503"/>
      <c r="BV6" s="502"/>
      <c r="BW6" s="502"/>
      <c r="BX6" s="503"/>
      <c r="BY6" s="502"/>
      <c r="BZ6" s="494"/>
      <c r="CA6" s="502"/>
      <c r="CB6" s="157"/>
      <c r="CC6" s="157"/>
      <c r="CD6" s="157"/>
      <c r="CE6" s="157"/>
      <c r="CF6" s="157"/>
      <c r="CG6" s="157"/>
      <c r="CH6" s="157"/>
      <c r="CI6" s="157"/>
      <c r="CJ6" s="157"/>
      <c r="CK6" s="157"/>
      <c r="CL6" s="157"/>
      <c r="CM6" s="157"/>
      <c r="CN6" s="157"/>
      <c r="CO6" s="157"/>
      <c r="CP6" s="157"/>
      <c r="CQ6" s="157"/>
      <c r="CR6" s="157"/>
      <c r="CS6" s="157"/>
      <c r="CT6" s="157"/>
      <c r="CU6" s="157"/>
      <c r="CV6" s="157"/>
      <c r="CW6" s="157"/>
      <c r="CX6" s="157"/>
      <c r="CY6" s="157"/>
      <c r="CZ6" s="157"/>
      <c r="DA6" s="157"/>
    </row>
    <row r="7" spans="1:105" ht="21" customHeight="1" thickTop="1" thickBot="1" x14ac:dyDescent="0.35">
      <c r="A7" s="484"/>
      <c r="B7" s="486"/>
      <c r="C7" s="486"/>
      <c r="D7" s="486"/>
      <c r="E7" s="487"/>
      <c r="F7" s="486"/>
      <c r="G7" s="488"/>
      <c r="H7" s="486"/>
      <c r="I7" s="486"/>
      <c r="J7" s="484"/>
      <c r="K7" s="484"/>
      <c r="L7" s="484"/>
      <c r="M7" s="560"/>
      <c r="N7" s="494">
        <v>3</v>
      </c>
      <c r="O7" s="562"/>
      <c r="P7" s="562"/>
      <c r="Q7" s="496"/>
      <c r="R7" s="496"/>
      <c r="S7" s="496"/>
      <c r="T7" s="496"/>
      <c r="U7" s="496"/>
      <c r="V7" s="496"/>
      <c r="W7" s="496"/>
      <c r="X7" s="496">
        <f t="shared" si="1"/>
        <v>0</v>
      </c>
      <c r="Y7" s="551" t="str">
        <f t="shared" si="0"/>
        <v>DEBIL</v>
      </c>
      <c r="Z7" s="552"/>
      <c r="AA7" s="553" t="str">
        <f t="shared" si="2"/>
        <v/>
      </c>
      <c r="AB7" s="496" t="str">
        <f t="shared" si="3"/>
        <v>SI</v>
      </c>
      <c r="AC7" s="496"/>
      <c r="AD7" s="554"/>
      <c r="AE7" s="554"/>
      <c r="AF7" s="555"/>
      <c r="AG7" s="555"/>
      <c r="AH7" s="556"/>
      <c r="AI7" s="556"/>
      <c r="AJ7" s="557"/>
      <c r="AK7" s="557"/>
      <c r="AL7" s="484"/>
      <c r="AM7" s="560"/>
      <c r="AN7" s="561"/>
      <c r="AO7" s="502"/>
      <c r="AP7" s="502"/>
      <c r="AQ7" s="503"/>
      <c r="AR7" s="503"/>
      <c r="AS7" s="502"/>
      <c r="AT7" s="502"/>
      <c r="AU7" s="503"/>
      <c r="AV7" s="503"/>
      <c r="AW7" s="502"/>
      <c r="AX7" s="502"/>
      <c r="AY7" s="503"/>
      <c r="AZ7" s="503"/>
      <c r="BA7" s="502"/>
      <c r="BB7" s="502"/>
      <c r="BC7" s="503"/>
      <c r="BD7" s="503"/>
      <c r="BE7" s="502"/>
      <c r="BF7" s="494"/>
      <c r="BG7" s="503"/>
      <c r="BH7" s="503"/>
      <c r="BI7" s="502"/>
      <c r="BJ7" s="503"/>
      <c r="BK7" s="502"/>
      <c r="BL7" s="503"/>
      <c r="BM7" s="502"/>
      <c r="BN7" s="503"/>
      <c r="BO7" s="502"/>
      <c r="BP7" s="494"/>
      <c r="BQ7" s="503"/>
      <c r="BR7" s="502"/>
      <c r="BS7" s="502"/>
      <c r="BT7" s="502"/>
      <c r="BU7" s="503"/>
      <c r="BV7" s="502"/>
      <c r="BW7" s="502"/>
      <c r="BX7" s="503"/>
      <c r="BY7" s="502"/>
      <c r="BZ7" s="494"/>
      <c r="CA7" s="502"/>
      <c r="CB7" s="157"/>
      <c r="CC7" s="157"/>
      <c r="CD7" s="157"/>
      <c r="CE7" s="157"/>
      <c r="CF7" s="157"/>
      <c r="CG7" s="157"/>
      <c r="CH7" s="157"/>
      <c r="CI7" s="157"/>
      <c r="CJ7" s="157"/>
      <c r="CK7" s="157"/>
      <c r="CL7" s="157"/>
      <c r="CM7" s="157"/>
      <c r="CN7" s="157"/>
      <c r="CO7" s="157"/>
      <c r="CP7" s="157"/>
      <c r="CQ7" s="157"/>
      <c r="CR7" s="157"/>
      <c r="CS7" s="157"/>
      <c r="CT7" s="157"/>
      <c r="CU7" s="157"/>
      <c r="CV7" s="157"/>
      <c r="CW7" s="157"/>
      <c r="CX7" s="157"/>
      <c r="CY7" s="157"/>
      <c r="CZ7" s="157"/>
      <c r="DA7" s="157"/>
    </row>
    <row r="8" spans="1:105" ht="21" customHeight="1" thickTop="1" thickBot="1" x14ac:dyDescent="0.35">
      <c r="A8" s="484"/>
      <c r="B8" s="486"/>
      <c r="C8" s="486"/>
      <c r="D8" s="486"/>
      <c r="E8" s="487"/>
      <c r="F8" s="486"/>
      <c r="G8" s="488"/>
      <c r="H8" s="486"/>
      <c r="I8" s="486"/>
      <c r="J8" s="484"/>
      <c r="K8" s="484"/>
      <c r="L8" s="484"/>
      <c r="M8" s="560"/>
      <c r="N8" s="494">
        <v>4</v>
      </c>
      <c r="O8" s="495"/>
      <c r="P8" s="495"/>
      <c r="Q8" s="496"/>
      <c r="R8" s="496"/>
      <c r="S8" s="496"/>
      <c r="T8" s="496"/>
      <c r="U8" s="496"/>
      <c r="V8" s="496"/>
      <c r="W8" s="496"/>
      <c r="X8" s="496">
        <f t="shared" si="1"/>
        <v>0</v>
      </c>
      <c r="Y8" s="551" t="str">
        <f t="shared" si="0"/>
        <v>DEBIL</v>
      </c>
      <c r="Z8" s="552"/>
      <c r="AA8" s="553" t="str">
        <f t="shared" si="2"/>
        <v/>
      </c>
      <c r="AB8" s="496" t="str">
        <f t="shared" si="3"/>
        <v>SI</v>
      </c>
      <c r="AC8" s="496"/>
      <c r="AD8" s="554"/>
      <c r="AE8" s="554"/>
      <c r="AF8" s="555"/>
      <c r="AG8" s="555"/>
      <c r="AH8" s="556"/>
      <c r="AI8" s="556"/>
      <c r="AJ8" s="557"/>
      <c r="AK8" s="557"/>
      <c r="AL8" s="484"/>
      <c r="AM8" s="560"/>
      <c r="AN8" s="561"/>
      <c r="AO8" s="502"/>
      <c r="AP8" s="502"/>
      <c r="AQ8" s="503"/>
      <c r="AR8" s="503"/>
      <c r="AS8" s="502"/>
      <c r="AT8" s="502"/>
      <c r="AU8" s="503"/>
      <c r="AV8" s="503"/>
      <c r="AW8" s="502"/>
      <c r="AX8" s="502"/>
      <c r="AY8" s="503"/>
      <c r="AZ8" s="503"/>
      <c r="BA8" s="502"/>
      <c r="BB8" s="502"/>
      <c r="BC8" s="503"/>
      <c r="BD8" s="503"/>
      <c r="BE8" s="502"/>
      <c r="BF8" s="494"/>
      <c r="BG8" s="503"/>
      <c r="BH8" s="503"/>
      <c r="BI8" s="502"/>
      <c r="BJ8" s="503"/>
      <c r="BK8" s="502"/>
      <c r="BL8" s="503"/>
      <c r="BM8" s="502"/>
      <c r="BN8" s="503"/>
      <c r="BO8" s="502"/>
      <c r="BP8" s="494"/>
      <c r="BQ8" s="503"/>
      <c r="BR8" s="502"/>
      <c r="BS8" s="502"/>
      <c r="BT8" s="502"/>
      <c r="BU8" s="503"/>
      <c r="BV8" s="502"/>
      <c r="BW8" s="502"/>
      <c r="BX8" s="503"/>
      <c r="BY8" s="502"/>
      <c r="BZ8" s="494"/>
      <c r="CA8" s="502"/>
      <c r="CB8" s="157"/>
      <c r="CC8" s="157"/>
      <c r="CD8" s="157"/>
      <c r="CE8" s="157"/>
      <c r="CF8" s="157"/>
      <c r="CG8" s="157"/>
      <c r="CH8" s="157"/>
      <c r="CI8" s="157"/>
      <c r="CJ8" s="157"/>
      <c r="CK8" s="157"/>
      <c r="CL8" s="157"/>
      <c r="CM8" s="157"/>
      <c r="CN8" s="157"/>
      <c r="CO8" s="157"/>
      <c r="CP8" s="157"/>
      <c r="CQ8" s="157"/>
      <c r="CR8" s="157"/>
      <c r="CS8" s="157"/>
      <c r="CT8" s="157"/>
      <c r="CU8" s="157"/>
      <c r="CV8" s="157"/>
      <c r="CW8" s="157"/>
      <c r="CX8" s="157"/>
      <c r="CY8" s="157"/>
      <c r="CZ8" s="157"/>
      <c r="DA8" s="157"/>
    </row>
    <row r="9" spans="1:105" ht="21" customHeight="1" thickTop="1" thickBot="1" x14ac:dyDescent="0.35">
      <c r="A9" s="484"/>
      <c r="B9" s="486"/>
      <c r="C9" s="486"/>
      <c r="D9" s="486"/>
      <c r="E9" s="487"/>
      <c r="F9" s="486"/>
      <c r="G9" s="488"/>
      <c r="H9" s="486"/>
      <c r="I9" s="486"/>
      <c r="J9" s="484"/>
      <c r="K9" s="484"/>
      <c r="L9" s="484"/>
      <c r="M9" s="560"/>
      <c r="N9" s="494">
        <v>5</v>
      </c>
      <c r="O9" s="495"/>
      <c r="P9" s="495"/>
      <c r="Q9" s="496"/>
      <c r="R9" s="496"/>
      <c r="S9" s="496"/>
      <c r="T9" s="496"/>
      <c r="U9" s="496"/>
      <c r="V9" s="496"/>
      <c r="W9" s="496"/>
      <c r="X9" s="496">
        <f t="shared" si="1"/>
        <v>0</v>
      </c>
      <c r="Y9" s="551" t="str">
        <f t="shared" si="0"/>
        <v>DEBIL</v>
      </c>
      <c r="Z9" s="552"/>
      <c r="AA9" s="553" t="str">
        <f t="shared" si="2"/>
        <v/>
      </c>
      <c r="AB9" s="496" t="str">
        <f t="shared" si="3"/>
        <v>SI</v>
      </c>
      <c r="AC9" s="496"/>
      <c r="AD9" s="554"/>
      <c r="AE9" s="554"/>
      <c r="AF9" s="555"/>
      <c r="AG9" s="555"/>
      <c r="AH9" s="556"/>
      <c r="AI9" s="556"/>
      <c r="AJ9" s="557"/>
      <c r="AK9" s="557"/>
      <c r="AL9" s="484"/>
      <c r="AM9" s="560"/>
      <c r="AN9" s="561"/>
      <c r="AO9" s="502"/>
      <c r="AP9" s="502"/>
      <c r="AQ9" s="503"/>
      <c r="AR9" s="503"/>
      <c r="AS9" s="502"/>
      <c r="AT9" s="502"/>
      <c r="AU9" s="503"/>
      <c r="AV9" s="503"/>
      <c r="AW9" s="502"/>
      <c r="AX9" s="502"/>
      <c r="AY9" s="503"/>
      <c r="AZ9" s="503"/>
      <c r="BA9" s="502"/>
      <c r="BB9" s="502"/>
      <c r="BC9" s="503"/>
      <c r="BD9" s="503"/>
      <c r="BE9" s="502"/>
      <c r="BF9" s="494"/>
      <c r="BG9" s="503"/>
      <c r="BH9" s="503"/>
      <c r="BI9" s="502"/>
      <c r="BJ9" s="503"/>
      <c r="BK9" s="502"/>
      <c r="BL9" s="503"/>
      <c r="BM9" s="502"/>
      <c r="BN9" s="503"/>
      <c r="BO9" s="502"/>
      <c r="BP9" s="494"/>
      <c r="BQ9" s="503"/>
      <c r="BR9" s="502"/>
      <c r="BS9" s="502"/>
      <c r="BT9" s="502"/>
      <c r="BU9" s="503"/>
      <c r="BV9" s="502"/>
      <c r="BW9" s="502"/>
      <c r="BX9" s="503"/>
      <c r="BY9" s="502"/>
      <c r="BZ9" s="494"/>
      <c r="CA9" s="502"/>
      <c r="CB9" s="157"/>
      <c r="CC9" s="157"/>
      <c r="CD9" s="157"/>
      <c r="CE9" s="157"/>
      <c r="CF9" s="157"/>
      <c r="CG9" s="157"/>
      <c r="CH9" s="157"/>
      <c r="CI9" s="157"/>
      <c r="CJ9" s="157"/>
      <c r="CK9" s="157"/>
      <c r="CL9" s="157"/>
      <c r="CM9" s="157"/>
      <c r="CN9" s="157"/>
      <c r="CO9" s="157"/>
      <c r="CP9" s="157"/>
      <c r="CQ9" s="157"/>
      <c r="CR9" s="157"/>
      <c r="CS9" s="157"/>
      <c r="CT9" s="157"/>
      <c r="CU9" s="157"/>
      <c r="CV9" s="157"/>
      <c r="CW9" s="157"/>
      <c r="CX9" s="157"/>
      <c r="CY9" s="157"/>
      <c r="CZ9" s="157"/>
      <c r="DA9" s="157"/>
    </row>
    <row r="10" spans="1:105" ht="21" customHeight="1" thickTop="1" thickBot="1" x14ac:dyDescent="0.35">
      <c r="A10" s="484"/>
      <c r="B10" s="486"/>
      <c r="C10" s="486"/>
      <c r="D10" s="486"/>
      <c r="E10" s="487"/>
      <c r="F10" s="486"/>
      <c r="G10" s="488"/>
      <c r="H10" s="486"/>
      <c r="I10" s="486"/>
      <c r="J10" s="484"/>
      <c r="K10" s="484"/>
      <c r="L10" s="484"/>
      <c r="M10" s="563"/>
      <c r="N10" s="494">
        <v>6</v>
      </c>
      <c r="O10" s="495"/>
      <c r="P10" s="495"/>
      <c r="Q10" s="496"/>
      <c r="R10" s="496"/>
      <c r="S10" s="496"/>
      <c r="T10" s="496"/>
      <c r="U10" s="496"/>
      <c r="V10" s="496"/>
      <c r="W10" s="496"/>
      <c r="X10" s="496">
        <f t="shared" si="1"/>
        <v>0</v>
      </c>
      <c r="Y10" s="551" t="str">
        <f t="shared" si="0"/>
        <v>DEBIL</v>
      </c>
      <c r="Z10" s="552"/>
      <c r="AA10" s="553" t="str">
        <f t="shared" si="2"/>
        <v/>
      </c>
      <c r="AB10" s="496" t="str">
        <f t="shared" si="3"/>
        <v>SI</v>
      </c>
      <c r="AC10" s="496"/>
      <c r="AD10" s="554"/>
      <c r="AE10" s="554"/>
      <c r="AF10" s="555"/>
      <c r="AG10" s="555"/>
      <c r="AH10" s="556"/>
      <c r="AI10" s="556"/>
      <c r="AJ10" s="557"/>
      <c r="AK10" s="557"/>
      <c r="AL10" s="484"/>
      <c r="AM10" s="563"/>
      <c r="AN10" s="564"/>
      <c r="AO10" s="502"/>
      <c r="AP10" s="502"/>
      <c r="AQ10" s="503"/>
      <c r="AR10" s="503"/>
      <c r="AS10" s="502"/>
      <c r="AT10" s="502"/>
      <c r="AU10" s="503"/>
      <c r="AV10" s="503"/>
      <c r="AW10" s="502"/>
      <c r="AX10" s="502"/>
      <c r="AY10" s="503"/>
      <c r="AZ10" s="503"/>
      <c r="BA10" s="502"/>
      <c r="BB10" s="502"/>
      <c r="BC10" s="503"/>
      <c r="BD10" s="503"/>
      <c r="BE10" s="502"/>
      <c r="BF10" s="494"/>
      <c r="BG10" s="503"/>
      <c r="BH10" s="503"/>
      <c r="BI10" s="502"/>
      <c r="BJ10" s="503"/>
      <c r="BK10" s="502"/>
      <c r="BL10" s="503"/>
      <c r="BM10" s="502"/>
      <c r="BN10" s="503"/>
      <c r="BO10" s="502"/>
      <c r="BP10" s="494"/>
      <c r="BQ10" s="503"/>
      <c r="BR10" s="502"/>
      <c r="BS10" s="502"/>
      <c r="BT10" s="502"/>
      <c r="BU10" s="503"/>
      <c r="BV10" s="502"/>
      <c r="BW10" s="502"/>
      <c r="BX10" s="503"/>
      <c r="BY10" s="502"/>
      <c r="BZ10" s="494"/>
      <c r="CA10" s="502"/>
      <c r="CB10" s="157"/>
      <c r="CC10" s="157"/>
      <c r="CD10" s="157"/>
      <c r="CE10" s="157"/>
      <c r="CF10" s="157"/>
      <c r="CG10" s="157"/>
      <c r="CH10" s="157"/>
      <c r="CI10" s="157"/>
      <c r="CJ10" s="157"/>
      <c r="CK10" s="157"/>
      <c r="CL10" s="157"/>
      <c r="CM10" s="157"/>
      <c r="CN10" s="157"/>
      <c r="CO10" s="157"/>
      <c r="CP10" s="157"/>
      <c r="CQ10" s="157"/>
      <c r="CR10" s="157"/>
      <c r="CS10" s="157"/>
      <c r="CT10" s="157"/>
      <c r="CU10" s="157"/>
      <c r="CV10" s="157"/>
      <c r="CW10" s="157"/>
      <c r="CX10" s="157"/>
      <c r="CY10" s="157"/>
      <c r="CZ10" s="157"/>
      <c r="DA10" s="157"/>
    </row>
    <row r="11" spans="1:105" ht="21" customHeight="1" thickTop="1" thickBot="1" x14ac:dyDescent="0.35">
      <c r="A11" s="484">
        <v>2</v>
      </c>
      <c r="B11" s="486"/>
      <c r="C11" s="486"/>
      <c r="D11" s="486"/>
      <c r="E11" s="487"/>
      <c r="F11" s="486"/>
      <c r="G11" s="486"/>
      <c r="H11" s="486"/>
      <c r="I11" s="486"/>
      <c r="J11" s="484"/>
      <c r="K11" s="484"/>
      <c r="L11" s="484">
        <f>+(J11*K11)*4</f>
        <v>0</v>
      </c>
      <c r="M11" s="550" t="b">
        <f>IF(OR(AND(J11=3,K11=4),AND(J11=2,K11=5),AND(J11=2,K11=5),AND(L11=20),AND(L11&gt;=52,L11&lt;=100)),"ZONA RIESGO EXTREMA",IF(OR(AND(J11=5,K11=2),AND(J11=4,K11=3),AND(J11=1,K11=4),AND(L11=16),AND(L11&gt;=28,L11&lt;=48)),"ZONA RIESGO ALTA",IF(OR(AND(J11=1,K11=3),AND(J11=4,K11=1),AND(L11=24)),"ZONA RIESGO MODERADA",IF(AND(L11&gt;=4,L11&lt;=16),"ZONA RIESGO BAJA"))))</f>
        <v>0</v>
      </c>
      <c r="N11" s="494">
        <v>1</v>
      </c>
      <c r="O11" s="495"/>
      <c r="P11" s="495"/>
      <c r="Q11" s="496"/>
      <c r="R11" s="496"/>
      <c r="S11" s="496"/>
      <c r="T11" s="496"/>
      <c r="U11" s="496"/>
      <c r="V11" s="496"/>
      <c r="W11" s="496"/>
      <c r="X11" s="496">
        <f t="shared" si="1"/>
        <v>0</v>
      </c>
      <c r="Y11" s="551" t="str">
        <f t="shared" si="0"/>
        <v>DEBIL</v>
      </c>
      <c r="Z11" s="552"/>
      <c r="AA11" s="553" t="str">
        <f t="shared" si="2"/>
        <v/>
      </c>
      <c r="AB11" s="496" t="str">
        <f t="shared" si="3"/>
        <v>SI</v>
      </c>
      <c r="AC11" s="496"/>
      <c r="AD11" s="554">
        <f>IF(AND(X11&gt;0,SUM(X12:X16)=0),X11,IF(AND(SUM(X11:X12)&gt;0,SUM(X13:X16)=0),AVERAGE(X11:X12),IF(AND(SUM(X11:X13)&gt;0,SUM(X14:X16)=0),AVERAGE(X11:X13),IF(AND(SUM(X11:X14)&gt;0,SUM(X15:X16)=0),AVERAGE(X11:X14),IF(AND(SUM(X11:X15)&gt;0,X16=0),AVERAGE(X11:X15),AVERAGE(X11:X16))))))</f>
        <v>0</v>
      </c>
      <c r="AE11" s="554" t="str">
        <f>IF(AND(AD11&gt;=50,AD11&lt;=99),"MODERADO",IF(AND(AD11=100), "FUERTE",IF(AND(AD11&lt;50), "DEBIL")))</f>
        <v>DEBIL</v>
      </c>
      <c r="AF11" s="555"/>
      <c r="AG11" s="555"/>
      <c r="AH11" s="556" t="str">
        <f>IFERROR(_xlfn.IFS(AND(AE11="MODERADO",AF11="Directamente"),1,AND(AE11="FUERTE",AF11="Directamente"),2),"0")</f>
        <v>0</v>
      </c>
      <c r="AI11" s="556" t="str">
        <f>IFERROR(_xlfn.IFS(AND(AE11="MODERADO",AG11="Directamente"),1,AND(AE11="FUERTE",AG11="Directamente"),2,AND(AE11="FUERTE",AG11="Indirectamente"),1),"0")</f>
        <v>0</v>
      </c>
      <c r="AJ11" s="557"/>
      <c r="AK11" s="557"/>
      <c r="AL11" s="484">
        <f>+(AJ11*AK11)*4</f>
        <v>0</v>
      </c>
      <c r="AM11" s="550" t="b">
        <f>IF(OR(AND(AJ11=3,AK11=4),AND(AJ11=2,AK11=5),AND(AJ11=2,AK11=5),AND(AL11=20),AND(AL11&gt;=52,AL11&lt;=100)),"ZONA RIESGO EXTREMA",IF(OR(AND(AJ11=5,AK11=2),AND(AJ11=4,AK11=3),AND(AJ11=1,AK11=4),AND(AL11=16),AND(AL11&gt;=28,AL11&lt;=48)),"ZONA RIESGO ALTA",IF(OR(AND(AJ11=1,AK11=3),AND(AJ11=4,AK11=1),AND(AL11=24)),"ZONA RIESGO MODERADA",IF(AND(AL11&gt;=4,AL11&lt;=16),"ZONA RIESGO BAJA"))))</f>
        <v>0</v>
      </c>
      <c r="AN11" s="558"/>
      <c r="AO11" s="502"/>
      <c r="AP11" s="502"/>
      <c r="AQ11" s="503"/>
      <c r="AR11" s="503"/>
      <c r="AS11" s="502"/>
      <c r="AT11" s="502"/>
      <c r="AU11" s="503"/>
      <c r="AV11" s="503"/>
      <c r="AW11" s="502"/>
      <c r="AX11" s="502"/>
      <c r="AY11" s="503"/>
      <c r="AZ11" s="503"/>
      <c r="BA11" s="502"/>
      <c r="BB11" s="502"/>
      <c r="BC11" s="503"/>
      <c r="BD11" s="503"/>
      <c r="BE11" s="502"/>
      <c r="BF11" s="494"/>
      <c r="BG11" s="503"/>
      <c r="BH11" s="503"/>
      <c r="BI11" s="502"/>
      <c r="BJ11" s="503"/>
      <c r="BK11" s="502"/>
      <c r="BL11" s="503"/>
      <c r="BM11" s="502"/>
      <c r="BN11" s="503"/>
      <c r="BO11" s="502"/>
      <c r="BP11" s="494"/>
      <c r="BQ11" s="503"/>
      <c r="BR11" s="502"/>
      <c r="BS11" s="502"/>
      <c r="BT11" s="502"/>
      <c r="BU11" s="503"/>
      <c r="BV11" s="502"/>
      <c r="BW11" s="502"/>
      <c r="BX11" s="503"/>
      <c r="BY11" s="502"/>
      <c r="BZ11" s="494"/>
      <c r="CA11" s="502"/>
      <c r="CB11" s="157"/>
      <c r="CC11" s="157"/>
      <c r="CD11" s="157"/>
      <c r="CE11" s="157"/>
      <c r="CF11" s="157"/>
      <c r="CG11" s="157"/>
      <c r="CH11" s="157"/>
      <c r="CI11" s="157"/>
      <c r="CJ11" s="157"/>
      <c r="CK11" s="157"/>
      <c r="CL11" s="157"/>
      <c r="CM11" s="157"/>
      <c r="CN11" s="157"/>
      <c r="CO11" s="157"/>
      <c r="CP11" s="157"/>
      <c r="CQ11" s="157"/>
      <c r="CR11" s="157"/>
      <c r="CS11" s="157"/>
      <c r="CT11" s="157"/>
      <c r="CU11" s="157"/>
      <c r="CV11" s="157"/>
      <c r="CW11" s="157"/>
      <c r="CX11" s="157"/>
      <c r="CY11" s="157"/>
      <c r="CZ11" s="157"/>
      <c r="DA11" s="157"/>
    </row>
    <row r="12" spans="1:105" ht="21" customHeight="1" thickTop="1" thickBot="1" x14ac:dyDescent="0.35">
      <c r="A12" s="484"/>
      <c r="B12" s="486"/>
      <c r="C12" s="486"/>
      <c r="D12" s="486"/>
      <c r="E12" s="487"/>
      <c r="F12" s="486"/>
      <c r="G12" s="486"/>
      <c r="H12" s="486"/>
      <c r="I12" s="486"/>
      <c r="J12" s="484"/>
      <c r="K12" s="484"/>
      <c r="L12" s="484"/>
      <c r="M12" s="560"/>
      <c r="N12" s="494">
        <v>2</v>
      </c>
      <c r="O12" s="495"/>
      <c r="P12" s="495"/>
      <c r="Q12" s="496"/>
      <c r="R12" s="496"/>
      <c r="S12" s="496"/>
      <c r="T12" s="496"/>
      <c r="U12" s="496"/>
      <c r="V12" s="496"/>
      <c r="W12" s="496"/>
      <c r="X12" s="496">
        <f t="shared" si="1"/>
        <v>0</v>
      </c>
      <c r="Y12" s="551" t="str">
        <f t="shared" si="0"/>
        <v>DEBIL</v>
      </c>
      <c r="Z12" s="552"/>
      <c r="AA12" s="553" t="str">
        <f t="shared" si="2"/>
        <v/>
      </c>
      <c r="AB12" s="496" t="str">
        <f t="shared" si="3"/>
        <v>SI</v>
      </c>
      <c r="AC12" s="496"/>
      <c r="AD12" s="554"/>
      <c r="AE12" s="554"/>
      <c r="AF12" s="555"/>
      <c r="AG12" s="555"/>
      <c r="AH12" s="556"/>
      <c r="AI12" s="556"/>
      <c r="AJ12" s="557"/>
      <c r="AK12" s="557"/>
      <c r="AL12" s="484"/>
      <c r="AM12" s="560"/>
      <c r="AN12" s="561"/>
      <c r="AO12" s="502"/>
      <c r="AP12" s="502"/>
      <c r="AQ12" s="503"/>
      <c r="AR12" s="503"/>
      <c r="AS12" s="502"/>
      <c r="AT12" s="502"/>
      <c r="AU12" s="503"/>
      <c r="AV12" s="503"/>
      <c r="AW12" s="502"/>
      <c r="AX12" s="502"/>
      <c r="AY12" s="503"/>
      <c r="AZ12" s="503"/>
      <c r="BA12" s="502"/>
      <c r="BB12" s="502"/>
      <c r="BC12" s="503"/>
      <c r="BD12" s="503"/>
      <c r="BE12" s="502"/>
      <c r="BF12" s="494"/>
      <c r="BG12" s="503"/>
      <c r="BH12" s="503"/>
      <c r="BI12" s="502"/>
      <c r="BJ12" s="503"/>
      <c r="BK12" s="502"/>
      <c r="BL12" s="503"/>
      <c r="BM12" s="502"/>
      <c r="BN12" s="503"/>
      <c r="BO12" s="502"/>
      <c r="BP12" s="494"/>
      <c r="BQ12" s="503"/>
      <c r="BR12" s="502"/>
      <c r="BS12" s="502"/>
      <c r="BT12" s="502"/>
      <c r="BU12" s="503"/>
      <c r="BV12" s="502"/>
      <c r="BW12" s="502"/>
      <c r="BX12" s="503"/>
      <c r="BY12" s="502"/>
      <c r="BZ12" s="494"/>
      <c r="CA12" s="502"/>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7"/>
      <c r="DA12" s="157"/>
    </row>
    <row r="13" spans="1:105" ht="21" customHeight="1" thickTop="1" thickBot="1" x14ac:dyDescent="0.35">
      <c r="A13" s="484"/>
      <c r="B13" s="486"/>
      <c r="C13" s="486"/>
      <c r="D13" s="486"/>
      <c r="E13" s="487"/>
      <c r="F13" s="486"/>
      <c r="G13" s="486"/>
      <c r="H13" s="486"/>
      <c r="I13" s="486"/>
      <c r="J13" s="484"/>
      <c r="K13" s="484"/>
      <c r="L13" s="484"/>
      <c r="M13" s="560"/>
      <c r="N13" s="494">
        <v>3</v>
      </c>
      <c r="O13" s="562"/>
      <c r="P13" s="562"/>
      <c r="Q13" s="496"/>
      <c r="R13" s="496"/>
      <c r="S13" s="496"/>
      <c r="T13" s="496"/>
      <c r="U13" s="496"/>
      <c r="V13" s="496"/>
      <c r="W13" s="496"/>
      <c r="X13" s="496">
        <f t="shared" si="1"/>
        <v>0</v>
      </c>
      <c r="Y13" s="551" t="str">
        <f t="shared" si="0"/>
        <v>DEBIL</v>
      </c>
      <c r="Z13" s="552"/>
      <c r="AA13" s="553" t="str">
        <f t="shared" si="2"/>
        <v/>
      </c>
      <c r="AB13" s="496" t="str">
        <f t="shared" si="3"/>
        <v>SI</v>
      </c>
      <c r="AC13" s="496"/>
      <c r="AD13" s="554"/>
      <c r="AE13" s="554"/>
      <c r="AF13" s="555"/>
      <c r="AG13" s="555"/>
      <c r="AH13" s="556"/>
      <c r="AI13" s="556"/>
      <c r="AJ13" s="557"/>
      <c r="AK13" s="557"/>
      <c r="AL13" s="484"/>
      <c r="AM13" s="560"/>
      <c r="AN13" s="561"/>
      <c r="AO13" s="502"/>
      <c r="AP13" s="502"/>
      <c r="AQ13" s="503"/>
      <c r="AR13" s="503"/>
      <c r="AS13" s="502"/>
      <c r="AT13" s="502"/>
      <c r="AU13" s="503"/>
      <c r="AV13" s="503"/>
      <c r="AW13" s="502"/>
      <c r="AX13" s="502"/>
      <c r="AY13" s="503"/>
      <c r="AZ13" s="503"/>
      <c r="BA13" s="502"/>
      <c r="BB13" s="502"/>
      <c r="BC13" s="503"/>
      <c r="BD13" s="503"/>
      <c r="BE13" s="502"/>
      <c r="BF13" s="494"/>
      <c r="BG13" s="503"/>
      <c r="BH13" s="503"/>
      <c r="BI13" s="502"/>
      <c r="BJ13" s="503"/>
      <c r="BK13" s="502"/>
      <c r="BL13" s="503"/>
      <c r="BM13" s="502"/>
      <c r="BN13" s="503"/>
      <c r="BO13" s="502"/>
      <c r="BP13" s="494"/>
      <c r="BQ13" s="503"/>
      <c r="BR13" s="502"/>
      <c r="BS13" s="502"/>
      <c r="BT13" s="502"/>
      <c r="BU13" s="503"/>
      <c r="BV13" s="502"/>
      <c r="BW13" s="502"/>
      <c r="BX13" s="503"/>
      <c r="BY13" s="502"/>
      <c r="BZ13" s="494"/>
      <c r="CA13" s="502"/>
      <c r="CB13" s="157"/>
      <c r="CC13" s="157"/>
      <c r="CD13" s="157"/>
      <c r="CE13" s="157"/>
      <c r="CF13" s="157"/>
      <c r="CG13" s="157"/>
      <c r="CH13" s="157"/>
      <c r="CI13" s="157"/>
      <c r="CJ13" s="157"/>
      <c r="CK13" s="157"/>
      <c r="CL13" s="157"/>
      <c r="CM13" s="157"/>
      <c r="CN13" s="157"/>
      <c r="CO13" s="157"/>
      <c r="CP13" s="157"/>
      <c r="CQ13" s="157"/>
      <c r="CR13" s="157"/>
      <c r="CS13" s="157"/>
      <c r="CT13" s="157"/>
      <c r="CU13" s="157"/>
      <c r="CV13" s="157"/>
      <c r="CW13" s="157"/>
      <c r="CX13" s="157"/>
      <c r="CY13" s="157"/>
      <c r="CZ13" s="157"/>
      <c r="DA13" s="157"/>
    </row>
    <row r="14" spans="1:105" ht="21" customHeight="1" thickTop="1" thickBot="1" x14ac:dyDescent="0.35">
      <c r="A14" s="484"/>
      <c r="B14" s="486"/>
      <c r="C14" s="486"/>
      <c r="D14" s="486"/>
      <c r="E14" s="487"/>
      <c r="F14" s="486"/>
      <c r="G14" s="486"/>
      <c r="H14" s="486"/>
      <c r="I14" s="486"/>
      <c r="J14" s="484"/>
      <c r="K14" s="484"/>
      <c r="L14" s="484"/>
      <c r="M14" s="560"/>
      <c r="N14" s="494">
        <v>4</v>
      </c>
      <c r="O14" s="495"/>
      <c r="P14" s="495"/>
      <c r="Q14" s="496"/>
      <c r="R14" s="496"/>
      <c r="S14" s="496"/>
      <c r="T14" s="496"/>
      <c r="U14" s="496"/>
      <c r="V14" s="496"/>
      <c r="W14" s="496"/>
      <c r="X14" s="496">
        <f t="shared" si="1"/>
        <v>0</v>
      </c>
      <c r="Y14" s="551" t="str">
        <f t="shared" si="0"/>
        <v>DEBIL</v>
      </c>
      <c r="Z14" s="552"/>
      <c r="AA14" s="553" t="str">
        <f t="shared" si="2"/>
        <v/>
      </c>
      <c r="AB14" s="496" t="str">
        <f t="shared" si="3"/>
        <v>SI</v>
      </c>
      <c r="AC14" s="496"/>
      <c r="AD14" s="554"/>
      <c r="AE14" s="554"/>
      <c r="AF14" s="555"/>
      <c r="AG14" s="555"/>
      <c r="AH14" s="556"/>
      <c r="AI14" s="556"/>
      <c r="AJ14" s="557"/>
      <c r="AK14" s="557"/>
      <c r="AL14" s="484"/>
      <c r="AM14" s="560"/>
      <c r="AN14" s="561"/>
      <c r="AO14" s="502"/>
      <c r="AP14" s="502"/>
      <c r="AQ14" s="503"/>
      <c r="AR14" s="503"/>
      <c r="AS14" s="502"/>
      <c r="AT14" s="502"/>
      <c r="AU14" s="503"/>
      <c r="AV14" s="503"/>
      <c r="AW14" s="502"/>
      <c r="AX14" s="502"/>
      <c r="AY14" s="503"/>
      <c r="AZ14" s="503"/>
      <c r="BA14" s="502"/>
      <c r="BB14" s="502"/>
      <c r="BC14" s="503"/>
      <c r="BD14" s="503"/>
      <c r="BE14" s="502"/>
      <c r="BF14" s="494"/>
      <c r="BG14" s="503"/>
      <c r="BH14" s="503"/>
      <c r="BI14" s="502"/>
      <c r="BJ14" s="503"/>
      <c r="BK14" s="502"/>
      <c r="BL14" s="503"/>
      <c r="BM14" s="502"/>
      <c r="BN14" s="503"/>
      <c r="BO14" s="502"/>
      <c r="BP14" s="494"/>
      <c r="BQ14" s="503"/>
      <c r="BR14" s="502"/>
      <c r="BS14" s="502"/>
      <c r="BT14" s="502"/>
      <c r="BU14" s="503"/>
      <c r="BV14" s="502"/>
      <c r="BW14" s="502"/>
      <c r="BX14" s="503"/>
      <c r="BY14" s="502"/>
      <c r="BZ14" s="494"/>
      <c r="CA14" s="502"/>
      <c r="CB14" s="157"/>
      <c r="CC14" s="157"/>
      <c r="CD14" s="157"/>
      <c r="CE14" s="157"/>
      <c r="CF14" s="157"/>
      <c r="CG14" s="157"/>
      <c r="CH14" s="157"/>
      <c r="CI14" s="157"/>
      <c r="CJ14" s="157"/>
      <c r="CK14" s="157"/>
      <c r="CL14" s="157"/>
      <c r="CM14" s="157"/>
      <c r="CN14" s="157"/>
      <c r="CO14" s="157"/>
      <c r="CP14" s="157"/>
      <c r="CQ14" s="157"/>
      <c r="CR14" s="157"/>
      <c r="CS14" s="157"/>
      <c r="CT14" s="157"/>
      <c r="CU14" s="157"/>
      <c r="CV14" s="157"/>
      <c r="CW14" s="157"/>
      <c r="CX14" s="157"/>
      <c r="CY14" s="157"/>
      <c r="CZ14" s="157"/>
      <c r="DA14" s="157"/>
    </row>
    <row r="15" spans="1:105" ht="21" customHeight="1" thickTop="1" thickBot="1" x14ac:dyDescent="0.35">
      <c r="A15" s="484"/>
      <c r="B15" s="486"/>
      <c r="C15" s="486"/>
      <c r="D15" s="486"/>
      <c r="E15" s="487"/>
      <c r="F15" s="486"/>
      <c r="G15" s="486"/>
      <c r="H15" s="486"/>
      <c r="I15" s="486"/>
      <c r="J15" s="484"/>
      <c r="K15" s="484"/>
      <c r="L15" s="484"/>
      <c r="M15" s="560"/>
      <c r="N15" s="494">
        <v>5</v>
      </c>
      <c r="O15" s="495"/>
      <c r="P15" s="495"/>
      <c r="Q15" s="496"/>
      <c r="R15" s="496"/>
      <c r="S15" s="496"/>
      <c r="T15" s="496"/>
      <c r="U15" s="496"/>
      <c r="V15" s="496"/>
      <c r="W15" s="496"/>
      <c r="X15" s="496">
        <f t="shared" si="1"/>
        <v>0</v>
      </c>
      <c r="Y15" s="551" t="str">
        <f t="shared" si="0"/>
        <v>DEBIL</v>
      </c>
      <c r="Z15" s="552"/>
      <c r="AA15" s="553" t="str">
        <f t="shared" si="2"/>
        <v/>
      </c>
      <c r="AB15" s="496" t="str">
        <f t="shared" si="3"/>
        <v>SI</v>
      </c>
      <c r="AC15" s="496"/>
      <c r="AD15" s="554"/>
      <c r="AE15" s="554"/>
      <c r="AF15" s="555"/>
      <c r="AG15" s="555"/>
      <c r="AH15" s="556"/>
      <c r="AI15" s="556"/>
      <c r="AJ15" s="557"/>
      <c r="AK15" s="557"/>
      <c r="AL15" s="484"/>
      <c r="AM15" s="560"/>
      <c r="AN15" s="561"/>
      <c r="AO15" s="502"/>
      <c r="AP15" s="502"/>
      <c r="AQ15" s="503"/>
      <c r="AR15" s="503"/>
      <c r="AS15" s="502"/>
      <c r="AT15" s="502"/>
      <c r="AU15" s="503"/>
      <c r="AV15" s="503"/>
      <c r="AW15" s="502"/>
      <c r="AX15" s="502"/>
      <c r="AY15" s="503"/>
      <c r="AZ15" s="503"/>
      <c r="BA15" s="502"/>
      <c r="BB15" s="502"/>
      <c r="BC15" s="503"/>
      <c r="BD15" s="503"/>
      <c r="BE15" s="502"/>
      <c r="BF15" s="494"/>
      <c r="BG15" s="503"/>
      <c r="BH15" s="503"/>
      <c r="BI15" s="502"/>
      <c r="BJ15" s="503"/>
      <c r="BK15" s="502"/>
      <c r="BL15" s="503"/>
      <c r="BM15" s="502"/>
      <c r="BN15" s="503"/>
      <c r="BO15" s="502"/>
      <c r="BP15" s="494"/>
      <c r="BQ15" s="503"/>
      <c r="BR15" s="502"/>
      <c r="BS15" s="502"/>
      <c r="BT15" s="502"/>
      <c r="BU15" s="503"/>
      <c r="BV15" s="502"/>
      <c r="BW15" s="502"/>
      <c r="BX15" s="503"/>
      <c r="BY15" s="502"/>
      <c r="BZ15" s="494"/>
      <c r="CA15" s="502"/>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row>
    <row r="16" spans="1:105" ht="21" customHeight="1" thickTop="1" thickBot="1" x14ac:dyDescent="0.35">
      <c r="A16" s="484"/>
      <c r="B16" s="486"/>
      <c r="C16" s="486"/>
      <c r="D16" s="486"/>
      <c r="E16" s="487"/>
      <c r="F16" s="486"/>
      <c r="G16" s="486"/>
      <c r="H16" s="486"/>
      <c r="I16" s="486"/>
      <c r="J16" s="484"/>
      <c r="K16" s="484"/>
      <c r="L16" s="484"/>
      <c r="M16" s="563"/>
      <c r="N16" s="494">
        <v>6</v>
      </c>
      <c r="O16" s="495"/>
      <c r="P16" s="495"/>
      <c r="Q16" s="496"/>
      <c r="R16" s="496"/>
      <c r="S16" s="496"/>
      <c r="T16" s="496"/>
      <c r="U16" s="496"/>
      <c r="V16" s="496"/>
      <c r="W16" s="496"/>
      <c r="X16" s="496">
        <f t="shared" si="1"/>
        <v>0</v>
      </c>
      <c r="Y16" s="551" t="str">
        <f t="shared" si="0"/>
        <v>DEBIL</v>
      </c>
      <c r="Z16" s="552"/>
      <c r="AA16" s="553" t="str">
        <f t="shared" si="2"/>
        <v/>
      </c>
      <c r="AB16" s="496" t="str">
        <f t="shared" si="3"/>
        <v>SI</v>
      </c>
      <c r="AC16" s="496"/>
      <c r="AD16" s="554"/>
      <c r="AE16" s="554"/>
      <c r="AF16" s="555"/>
      <c r="AG16" s="555"/>
      <c r="AH16" s="556"/>
      <c r="AI16" s="556"/>
      <c r="AJ16" s="557"/>
      <c r="AK16" s="557"/>
      <c r="AL16" s="484"/>
      <c r="AM16" s="563"/>
      <c r="AN16" s="564"/>
      <c r="AO16" s="502"/>
      <c r="AP16" s="502"/>
      <c r="AQ16" s="503"/>
      <c r="AR16" s="503"/>
      <c r="AS16" s="502"/>
      <c r="AT16" s="502"/>
      <c r="AU16" s="503"/>
      <c r="AV16" s="503"/>
      <c r="AW16" s="502"/>
      <c r="AX16" s="502"/>
      <c r="AY16" s="503"/>
      <c r="AZ16" s="503"/>
      <c r="BA16" s="502"/>
      <c r="BB16" s="502"/>
      <c r="BC16" s="503"/>
      <c r="BD16" s="503"/>
      <c r="BE16" s="502"/>
      <c r="BF16" s="494"/>
      <c r="BG16" s="503"/>
      <c r="BH16" s="503"/>
      <c r="BI16" s="502"/>
      <c r="BJ16" s="503"/>
      <c r="BK16" s="502"/>
      <c r="BL16" s="503"/>
      <c r="BM16" s="502"/>
      <c r="BN16" s="503"/>
      <c r="BO16" s="502"/>
      <c r="BP16" s="494"/>
      <c r="BQ16" s="503"/>
      <c r="BR16" s="502"/>
      <c r="BS16" s="502"/>
      <c r="BT16" s="502"/>
      <c r="BU16" s="503"/>
      <c r="BV16" s="502"/>
      <c r="BW16" s="502"/>
      <c r="BX16" s="503"/>
      <c r="BY16" s="502"/>
      <c r="BZ16" s="494"/>
      <c r="CA16" s="502"/>
      <c r="CB16" s="157"/>
      <c r="CC16" s="157"/>
      <c r="CD16" s="157"/>
      <c r="CE16" s="157"/>
      <c r="CF16" s="157"/>
      <c r="CG16" s="157"/>
      <c r="CH16" s="157"/>
      <c r="CI16" s="157"/>
      <c r="CJ16" s="157"/>
      <c r="CK16" s="157"/>
      <c r="CL16" s="157"/>
      <c r="CM16" s="157"/>
      <c r="CN16" s="157"/>
      <c r="CO16" s="157"/>
      <c r="CP16" s="157"/>
      <c r="CQ16" s="157"/>
      <c r="CR16" s="157"/>
      <c r="CS16" s="157"/>
      <c r="CT16" s="157"/>
      <c r="CU16" s="157"/>
      <c r="CV16" s="157"/>
      <c r="CW16" s="157"/>
      <c r="CX16" s="157"/>
      <c r="CY16" s="157"/>
      <c r="CZ16" s="157"/>
      <c r="DA16" s="157"/>
    </row>
    <row r="17" spans="1:105" ht="21" customHeight="1" thickTop="1" thickBot="1" x14ac:dyDescent="0.35">
      <c r="A17" s="484">
        <v>3</v>
      </c>
      <c r="B17" s="486"/>
      <c r="C17" s="486"/>
      <c r="D17" s="486"/>
      <c r="E17" s="487"/>
      <c r="F17" s="486"/>
      <c r="G17" s="486"/>
      <c r="H17" s="486"/>
      <c r="I17" s="486"/>
      <c r="J17" s="484"/>
      <c r="K17" s="484"/>
      <c r="L17" s="484">
        <f>+(J17*K17)*4</f>
        <v>0</v>
      </c>
      <c r="M17" s="550" t="b">
        <f>IF(OR(AND(J17=3,K17=4),AND(J17=2,K17=5),AND(J17=2,K17=5),AND(L17=20),AND(L17&gt;=52,L17&lt;=100)),"ZONA RIESGO EXTREMA",IF(OR(AND(J17=5,K17=2),AND(J17=4,K17=3),AND(J17=1,K17=4),AND(L17=16),AND(L17&gt;=28,L17&lt;=48)),"ZONA RIESGO ALTA",IF(OR(AND(J17=1,K17=3),AND(J17=4,K17=1),AND(L17=24)),"ZONA RIESGO MODERADA",IF(AND(L17&gt;=4,L17&lt;=16),"ZONA RIESGO BAJA"))))</f>
        <v>0</v>
      </c>
      <c r="N17" s="494">
        <v>1</v>
      </c>
      <c r="O17" s="495"/>
      <c r="P17" s="495"/>
      <c r="Q17" s="496"/>
      <c r="R17" s="496"/>
      <c r="S17" s="496"/>
      <c r="T17" s="496"/>
      <c r="U17" s="496"/>
      <c r="V17" s="496"/>
      <c r="W17" s="496"/>
      <c r="X17" s="496">
        <f t="shared" si="1"/>
        <v>0</v>
      </c>
      <c r="Y17" s="551" t="str">
        <f t="shared" si="0"/>
        <v>DEBIL</v>
      </c>
      <c r="Z17" s="552"/>
      <c r="AA17" s="553" t="str">
        <f t="shared" si="2"/>
        <v/>
      </c>
      <c r="AB17" s="496" t="str">
        <f t="shared" si="3"/>
        <v>SI</v>
      </c>
      <c r="AC17" s="496"/>
      <c r="AD17" s="554">
        <f>IF(AND(X17&gt;0,SUM(X18:X22)=0),X17,IF(AND(SUM(X17:X18)&gt;0,SUM(X19:X22)=0),AVERAGE(X17:X18),IF(AND(SUM(X17:X19)&gt;0,SUM(X20:X22)=0),AVERAGE(X17:X19),IF(AND(SUM(X17:X20)&gt;0,SUM(X21:X22)=0),AVERAGE(X17:X20),IF(AND(SUM(X17:X21)&gt;0,X22=0),AVERAGE(X17:X21),AVERAGE(X17:X22))))))</f>
        <v>0</v>
      </c>
      <c r="AE17" s="554" t="str">
        <f>IF(AND(AD17&gt;=50,AD17&lt;=99),"MODERADO",IF(AND(AD17=100), "FUERTE",IF(AND(AD17&lt;50), "DEBIL")))</f>
        <v>DEBIL</v>
      </c>
      <c r="AF17" s="555"/>
      <c r="AG17" s="555"/>
      <c r="AH17" s="556" t="str">
        <f>IFERROR(_xlfn.IFS(AND(AE17="MODERADO",AF17="Directamente"),1,AND(AE17="FUERTE",AF17="Directamente"),2),"0")</f>
        <v>0</v>
      </c>
      <c r="AI17" s="556" t="str">
        <f>IFERROR(_xlfn.IFS(AND(AE17="MODERADO",AG17="Directamente"),1,AND(AE17="FUERTE",AG17="Directamente"),2,AND(AE17="FUERTE",AG17="Indirectamente"),1),"0")</f>
        <v>0</v>
      </c>
      <c r="AJ17" s="557"/>
      <c r="AK17" s="557"/>
      <c r="AL17" s="484">
        <f>+(AJ17*AK17)*4</f>
        <v>0</v>
      </c>
      <c r="AM17" s="550" t="b">
        <f>IF(OR(AND(AJ17=3,AK17=4),AND(AJ17=2,AK17=5),AND(AJ17=2,AK17=5),AND(AL17=20),AND(AL17&gt;=52,AL17&lt;=100)),"ZONA RIESGO EXTREMA",IF(OR(AND(AJ17=5,AK17=2),AND(AJ17=4,AK17=3),AND(AJ17=1,AK17=4),AND(AL17=16),AND(AL17&gt;=28,AL17&lt;=48)),"ZONA RIESGO ALTA",IF(OR(AND(AJ17=1,AK17=3),AND(AJ17=4,AK17=1),AND(AL17=24)),"ZONA RIESGO MODERADA",IF(AND(AL17&gt;=4,AL17&lt;=16),"ZONA RIESGO BAJA"))))</f>
        <v>0</v>
      </c>
      <c r="AN17" s="558"/>
      <c r="AO17" s="502"/>
      <c r="AP17" s="502"/>
      <c r="AQ17" s="503"/>
      <c r="AR17" s="503"/>
      <c r="AS17" s="502"/>
      <c r="AT17" s="502"/>
      <c r="AU17" s="503"/>
      <c r="AV17" s="503"/>
      <c r="AW17" s="502"/>
      <c r="AX17" s="502"/>
      <c r="AY17" s="503"/>
      <c r="AZ17" s="503"/>
      <c r="BA17" s="502"/>
      <c r="BB17" s="502"/>
      <c r="BC17" s="503"/>
      <c r="BD17" s="503"/>
      <c r="BE17" s="502"/>
      <c r="BF17" s="494"/>
      <c r="BG17" s="503"/>
      <c r="BH17" s="503"/>
      <c r="BI17" s="502"/>
      <c r="BJ17" s="503"/>
      <c r="BK17" s="502"/>
      <c r="BL17" s="503"/>
      <c r="BM17" s="502"/>
      <c r="BN17" s="503"/>
      <c r="BO17" s="502"/>
      <c r="BP17" s="494"/>
      <c r="BQ17" s="503"/>
      <c r="BR17" s="502"/>
      <c r="BS17" s="502"/>
      <c r="BT17" s="502"/>
      <c r="BU17" s="503"/>
      <c r="BV17" s="502"/>
      <c r="BW17" s="502"/>
      <c r="BX17" s="503"/>
      <c r="BY17" s="502"/>
      <c r="BZ17" s="494"/>
      <c r="CA17" s="502"/>
      <c r="CB17" s="157"/>
      <c r="CC17" s="157"/>
      <c r="CD17" s="157"/>
      <c r="CE17" s="157"/>
      <c r="CF17" s="157"/>
      <c r="CG17" s="157"/>
      <c r="CH17" s="157"/>
      <c r="CI17" s="157"/>
      <c r="CJ17" s="157"/>
      <c r="CK17" s="157"/>
      <c r="CL17" s="157"/>
      <c r="CM17" s="157"/>
      <c r="CN17" s="157"/>
      <c r="CO17" s="157"/>
      <c r="CP17" s="157"/>
      <c r="CQ17" s="157"/>
      <c r="CR17" s="157"/>
      <c r="CS17" s="157"/>
      <c r="CT17" s="157"/>
      <c r="CU17" s="157"/>
      <c r="CV17" s="157"/>
      <c r="CW17" s="157"/>
      <c r="CX17" s="157"/>
      <c r="CY17" s="157"/>
      <c r="CZ17" s="157"/>
      <c r="DA17" s="157"/>
    </row>
    <row r="18" spans="1:105" ht="21" customHeight="1" thickTop="1" thickBot="1" x14ac:dyDescent="0.35">
      <c r="A18" s="484"/>
      <c r="B18" s="486"/>
      <c r="C18" s="486"/>
      <c r="D18" s="486"/>
      <c r="E18" s="487"/>
      <c r="F18" s="486"/>
      <c r="G18" s="486"/>
      <c r="H18" s="486"/>
      <c r="I18" s="486"/>
      <c r="J18" s="484"/>
      <c r="K18" s="484"/>
      <c r="L18" s="484"/>
      <c r="M18" s="560"/>
      <c r="N18" s="494">
        <v>2</v>
      </c>
      <c r="O18" s="495"/>
      <c r="P18" s="495"/>
      <c r="Q18" s="496"/>
      <c r="R18" s="496"/>
      <c r="S18" s="496"/>
      <c r="T18" s="496"/>
      <c r="U18" s="496"/>
      <c r="V18" s="496"/>
      <c r="W18" s="496"/>
      <c r="X18" s="496">
        <f t="shared" si="1"/>
        <v>0</v>
      </c>
      <c r="Y18" s="551" t="str">
        <f t="shared" si="0"/>
        <v>DEBIL</v>
      </c>
      <c r="Z18" s="552"/>
      <c r="AA18" s="553" t="str">
        <f t="shared" si="2"/>
        <v/>
      </c>
      <c r="AB18" s="496" t="str">
        <f t="shared" si="3"/>
        <v>SI</v>
      </c>
      <c r="AC18" s="496"/>
      <c r="AD18" s="554"/>
      <c r="AE18" s="554"/>
      <c r="AF18" s="555"/>
      <c r="AG18" s="555"/>
      <c r="AH18" s="556"/>
      <c r="AI18" s="556"/>
      <c r="AJ18" s="557"/>
      <c r="AK18" s="557"/>
      <c r="AL18" s="484"/>
      <c r="AM18" s="560"/>
      <c r="AN18" s="561"/>
      <c r="AO18" s="502"/>
      <c r="AP18" s="502"/>
      <c r="AQ18" s="503"/>
      <c r="AR18" s="503"/>
      <c r="AS18" s="502"/>
      <c r="AT18" s="502"/>
      <c r="AU18" s="503"/>
      <c r="AV18" s="503"/>
      <c r="AW18" s="502"/>
      <c r="AX18" s="502"/>
      <c r="AY18" s="503"/>
      <c r="AZ18" s="503"/>
      <c r="BA18" s="502"/>
      <c r="BB18" s="502"/>
      <c r="BC18" s="503"/>
      <c r="BD18" s="503"/>
      <c r="BE18" s="502"/>
      <c r="BF18" s="494"/>
      <c r="BG18" s="503"/>
      <c r="BH18" s="503"/>
      <c r="BI18" s="502"/>
      <c r="BJ18" s="503"/>
      <c r="BK18" s="502"/>
      <c r="BL18" s="503"/>
      <c r="BM18" s="502"/>
      <c r="BN18" s="503"/>
      <c r="BO18" s="502"/>
      <c r="BP18" s="494"/>
      <c r="BQ18" s="503"/>
      <c r="BR18" s="502"/>
      <c r="BS18" s="502"/>
      <c r="BT18" s="502"/>
      <c r="BU18" s="503"/>
      <c r="BV18" s="502"/>
      <c r="BW18" s="502"/>
      <c r="BX18" s="503"/>
      <c r="BY18" s="502"/>
      <c r="BZ18" s="494"/>
      <c r="CA18" s="502"/>
      <c r="CB18" s="157"/>
      <c r="CC18" s="157"/>
      <c r="CD18" s="157"/>
      <c r="CE18" s="157"/>
      <c r="CF18" s="157"/>
      <c r="CG18" s="157"/>
      <c r="CH18" s="157"/>
      <c r="CI18" s="157"/>
      <c r="CJ18" s="157"/>
      <c r="CK18" s="157"/>
      <c r="CL18" s="157"/>
      <c r="CM18" s="157"/>
      <c r="CN18" s="157"/>
      <c r="CO18" s="157"/>
      <c r="CP18" s="157"/>
      <c r="CQ18" s="157"/>
      <c r="CR18" s="157"/>
      <c r="CS18" s="157"/>
      <c r="CT18" s="157"/>
      <c r="CU18" s="157"/>
      <c r="CV18" s="157"/>
      <c r="CW18" s="157"/>
      <c r="CX18" s="157"/>
      <c r="CY18" s="157"/>
      <c r="CZ18" s="157"/>
      <c r="DA18" s="157"/>
    </row>
    <row r="19" spans="1:105" ht="21" customHeight="1" thickTop="1" thickBot="1" x14ac:dyDescent="0.35">
      <c r="A19" s="484"/>
      <c r="B19" s="486"/>
      <c r="C19" s="486"/>
      <c r="D19" s="486"/>
      <c r="E19" s="487"/>
      <c r="F19" s="486"/>
      <c r="G19" s="486"/>
      <c r="H19" s="486"/>
      <c r="I19" s="486"/>
      <c r="J19" s="484"/>
      <c r="K19" s="484"/>
      <c r="L19" s="484"/>
      <c r="M19" s="560"/>
      <c r="N19" s="494">
        <v>3</v>
      </c>
      <c r="O19" s="562"/>
      <c r="P19" s="562"/>
      <c r="Q19" s="496"/>
      <c r="R19" s="496"/>
      <c r="S19" s="496"/>
      <c r="T19" s="496"/>
      <c r="U19" s="496"/>
      <c r="V19" s="496"/>
      <c r="W19" s="496"/>
      <c r="X19" s="496">
        <f t="shared" si="1"/>
        <v>0</v>
      </c>
      <c r="Y19" s="551" t="str">
        <f t="shared" si="0"/>
        <v>DEBIL</v>
      </c>
      <c r="Z19" s="552"/>
      <c r="AA19" s="553" t="str">
        <f t="shared" si="2"/>
        <v/>
      </c>
      <c r="AB19" s="496" t="str">
        <f t="shared" si="3"/>
        <v>SI</v>
      </c>
      <c r="AC19" s="496"/>
      <c r="AD19" s="554"/>
      <c r="AE19" s="554"/>
      <c r="AF19" s="555"/>
      <c r="AG19" s="555"/>
      <c r="AH19" s="556"/>
      <c r="AI19" s="556"/>
      <c r="AJ19" s="557"/>
      <c r="AK19" s="557"/>
      <c r="AL19" s="484"/>
      <c r="AM19" s="560"/>
      <c r="AN19" s="561"/>
      <c r="AO19" s="502"/>
      <c r="AP19" s="502"/>
      <c r="AQ19" s="503"/>
      <c r="AR19" s="503"/>
      <c r="AS19" s="502"/>
      <c r="AT19" s="502"/>
      <c r="AU19" s="503"/>
      <c r="AV19" s="503"/>
      <c r="AW19" s="502"/>
      <c r="AX19" s="502"/>
      <c r="AY19" s="503"/>
      <c r="AZ19" s="503"/>
      <c r="BA19" s="502"/>
      <c r="BB19" s="502"/>
      <c r="BC19" s="503"/>
      <c r="BD19" s="503"/>
      <c r="BE19" s="502"/>
      <c r="BF19" s="494"/>
      <c r="BG19" s="503"/>
      <c r="BH19" s="503"/>
      <c r="BI19" s="502"/>
      <c r="BJ19" s="503"/>
      <c r="BK19" s="502"/>
      <c r="BL19" s="503"/>
      <c r="BM19" s="502"/>
      <c r="BN19" s="503"/>
      <c r="BO19" s="502"/>
      <c r="BP19" s="494"/>
      <c r="BQ19" s="503"/>
      <c r="BR19" s="502"/>
      <c r="BS19" s="502"/>
      <c r="BT19" s="502"/>
      <c r="BU19" s="503"/>
      <c r="BV19" s="502"/>
      <c r="BW19" s="502"/>
      <c r="BX19" s="503"/>
      <c r="BY19" s="502"/>
      <c r="BZ19" s="494"/>
      <c r="CA19" s="502"/>
      <c r="CB19" s="157"/>
      <c r="CC19" s="157"/>
      <c r="CD19" s="157"/>
      <c r="CE19" s="157"/>
      <c r="CF19" s="157"/>
      <c r="CG19" s="157"/>
      <c r="CH19" s="157"/>
      <c r="CI19" s="157"/>
      <c r="CJ19" s="157"/>
      <c r="CK19" s="157"/>
      <c r="CL19" s="157"/>
      <c r="CM19" s="157"/>
      <c r="CN19" s="157"/>
      <c r="CO19" s="157"/>
      <c r="CP19" s="157"/>
      <c r="CQ19" s="157"/>
      <c r="CR19" s="157"/>
      <c r="CS19" s="157"/>
      <c r="CT19" s="157"/>
      <c r="CU19" s="157"/>
      <c r="CV19" s="157"/>
      <c r="CW19" s="157"/>
      <c r="CX19" s="157"/>
      <c r="CY19" s="157"/>
      <c r="CZ19" s="157"/>
      <c r="DA19" s="157"/>
    </row>
    <row r="20" spans="1:105" ht="21" customHeight="1" thickTop="1" thickBot="1" x14ac:dyDescent="0.35">
      <c r="A20" s="484"/>
      <c r="B20" s="486"/>
      <c r="C20" s="486"/>
      <c r="D20" s="486"/>
      <c r="E20" s="487"/>
      <c r="F20" s="486"/>
      <c r="G20" s="486"/>
      <c r="H20" s="486"/>
      <c r="I20" s="486"/>
      <c r="J20" s="484"/>
      <c r="K20" s="484"/>
      <c r="L20" s="484"/>
      <c r="M20" s="560"/>
      <c r="N20" s="494">
        <v>4</v>
      </c>
      <c r="O20" s="495"/>
      <c r="P20" s="495"/>
      <c r="Q20" s="496"/>
      <c r="R20" s="496"/>
      <c r="S20" s="496"/>
      <c r="T20" s="496"/>
      <c r="U20" s="496"/>
      <c r="V20" s="496"/>
      <c r="W20" s="496"/>
      <c r="X20" s="496">
        <f t="shared" si="1"/>
        <v>0</v>
      </c>
      <c r="Y20" s="551" t="str">
        <f t="shared" si="0"/>
        <v>DEBIL</v>
      </c>
      <c r="Z20" s="552"/>
      <c r="AA20" s="553" t="str">
        <f t="shared" si="2"/>
        <v/>
      </c>
      <c r="AB20" s="496" t="str">
        <f t="shared" si="3"/>
        <v>SI</v>
      </c>
      <c r="AC20" s="496"/>
      <c r="AD20" s="554"/>
      <c r="AE20" s="554"/>
      <c r="AF20" s="555"/>
      <c r="AG20" s="555"/>
      <c r="AH20" s="556"/>
      <c r="AI20" s="556"/>
      <c r="AJ20" s="557"/>
      <c r="AK20" s="557"/>
      <c r="AL20" s="484"/>
      <c r="AM20" s="560"/>
      <c r="AN20" s="561"/>
      <c r="AO20" s="502"/>
      <c r="AP20" s="502"/>
      <c r="AQ20" s="503"/>
      <c r="AR20" s="503"/>
      <c r="AS20" s="502"/>
      <c r="AT20" s="502"/>
      <c r="AU20" s="503"/>
      <c r="AV20" s="503"/>
      <c r="AW20" s="502"/>
      <c r="AX20" s="502"/>
      <c r="AY20" s="503"/>
      <c r="AZ20" s="503"/>
      <c r="BA20" s="502"/>
      <c r="BB20" s="502"/>
      <c r="BC20" s="503"/>
      <c r="BD20" s="503"/>
      <c r="BE20" s="502"/>
      <c r="BF20" s="494"/>
      <c r="BG20" s="503"/>
      <c r="BH20" s="503"/>
      <c r="BI20" s="502"/>
      <c r="BJ20" s="503"/>
      <c r="BK20" s="502"/>
      <c r="BL20" s="503"/>
      <c r="BM20" s="502"/>
      <c r="BN20" s="503"/>
      <c r="BO20" s="502"/>
      <c r="BP20" s="494"/>
      <c r="BQ20" s="503"/>
      <c r="BR20" s="502"/>
      <c r="BS20" s="502"/>
      <c r="BT20" s="502"/>
      <c r="BU20" s="503"/>
      <c r="BV20" s="502"/>
      <c r="BW20" s="502"/>
      <c r="BX20" s="503"/>
      <c r="BY20" s="502"/>
      <c r="BZ20" s="494"/>
      <c r="CA20" s="502"/>
      <c r="CB20" s="157"/>
      <c r="CC20" s="157"/>
      <c r="CD20" s="157"/>
      <c r="CE20" s="157"/>
      <c r="CF20" s="157"/>
      <c r="CG20" s="157"/>
      <c r="CH20" s="157"/>
      <c r="CI20" s="157"/>
      <c r="CJ20" s="157"/>
      <c r="CK20" s="157"/>
      <c r="CL20" s="157"/>
      <c r="CM20" s="157"/>
      <c r="CN20" s="157"/>
      <c r="CO20" s="157"/>
      <c r="CP20" s="157"/>
      <c r="CQ20" s="157"/>
      <c r="CR20" s="157"/>
      <c r="CS20" s="157"/>
      <c r="CT20" s="157"/>
      <c r="CU20" s="157"/>
      <c r="CV20" s="157"/>
      <c r="CW20" s="157"/>
      <c r="CX20" s="157"/>
      <c r="CY20" s="157"/>
      <c r="CZ20" s="157"/>
      <c r="DA20" s="157"/>
    </row>
    <row r="21" spans="1:105" ht="21" customHeight="1" thickTop="1" thickBot="1" x14ac:dyDescent="0.35">
      <c r="A21" s="484"/>
      <c r="B21" s="486"/>
      <c r="C21" s="486"/>
      <c r="D21" s="486"/>
      <c r="E21" s="487"/>
      <c r="F21" s="486"/>
      <c r="G21" s="486"/>
      <c r="H21" s="486"/>
      <c r="I21" s="486"/>
      <c r="J21" s="484"/>
      <c r="K21" s="484"/>
      <c r="L21" s="484"/>
      <c r="M21" s="560"/>
      <c r="N21" s="494">
        <v>5</v>
      </c>
      <c r="O21" s="495"/>
      <c r="P21" s="495"/>
      <c r="Q21" s="496"/>
      <c r="R21" s="496"/>
      <c r="S21" s="496"/>
      <c r="T21" s="496"/>
      <c r="U21" s="496"/>
      <c r="V21" s="496"/>
      <c r="W21" s="496"/>
      <c r="X21" s="496">
        <f t="shared" si="1"/>
        <v>0</v>
      </c>
      <c r="Y21" s="551" t="str">
        <f t="shared" si="0"/>
        <v>DEBIL</v>
      </c>
      <c r="Z21" s="552"/>
      <c r="AA21" s="553" t="str">
        <f t="shared" si="2"/>
        <v/>
      </c>
      <c r="AB21" s="496" t="str">
        <f t="shared" si="3"/>
        <v>SI</v>
      </c>
      <c r="AC21" s="496"/>
      <c r="AD21" s="554"/>
      <c r="AE21" s="554"/>
      <c r="AF21" s="555"/>
      <c r="AG21" s="555"/>
      <c r="AH21" s="556"/>
      <c r="AI21" s="556"/>
      <c r="AJ21" s="557"/>
      <c r="AK21" s="557"/>
      <c r="AL21" s="484"/>
      <c r="AM21" s="560"/>
      <c r="AN21" s="561"/>
      <c r="AO21" s="502"/>
      <c r="AP21" s="502"/>
      <c r="AQ21" s="503"/>
      <c r="AR21" s="503"/>
      <c r="AS21" s="502"/>
      <c r="AT21" s="502"/>
      <c r="AU21" s="503"/>
      <c r="AV21" s="503"/>
      <c r="AW21" s="502"/>
      <c r="AX21" s="502"/>
      <c r="AY21" s="503"/>
      <c r="AZ21" s="503"/>
      <c r="BA21" s="502"/>
      <c r="BB21" s="502"/>
      <c r="BC21" s="503"/>
      <c r="BD21" s="503"/>
      <c r="BE21" s="502"/>
      <c r="BF21" s="494"/>
      <c r="BG21" s="503"/>
      <c r="BH21" s="503"/>
      <c r="BI21" s="502"/>
      <c r="BJ21" s="503"/>
      <c r="BK21" s="502"/>
      <c r="BL21" s="503"/>
      <c r="BM21" s="502"/>
      <c r="BN21" s="503"/>
      <c r="BO21" s="502"/>
      <c r="BP21" s="494"/>
      <c r="BQ21" s="503"/>
      <c r="BR21" s="502"/>
      <c r="BS21" s="502"/>
      <c r="BT21" s="502"/>
      <c r="BU21" s="503"/>
      <c r="BV21" s="502"/>
      <c r="BW21" s="502"/>
      <c r="BX21" s="503"/>
      <c r="BY21" s="502"/>
      <c r="BZ21" s="494"/>
      <c r="CA21" s="502"/>
      <c r="CB21" s="157"/>
      <c r="CC21" s="157"/>
      <c r="CD21" s="157"/>
      <c r="CE21" s="157"/>
      <c r="CF21" s="157"/>
      <c r="CG21" s="157"/>
      <c r="CH21" s="157"/>
      <c r="CI21" s="157"/>
      <c r="CJ21" s="157"/>
      <c r="CK21" s="157"/>
      <c r="CL21" s="157"/>
      <c r="CM21" s="157"/>
      <c r="CN21" s="157"/>
      <c r="CO21" s="157"/>
      <c r="CP21" s="157"/>
      <c r="CQ21" s="157"/>
      <c r="CR21" s="157"/>
      <c r="CS21" s="157"/>
      <c r="CT21" s="157"/>
      <c r="CU21" s="157"/>
      <c r="CV21" s="157"/>
      <c r="CW21" s="157"/>
      <c r="CX21" s="157"/>
      <c r="CY21" s="157"/>
      <c r="CZ21" s="157"/>
      <c r="DA21" s="157"/>
    </row>
    <row r="22" spans="1:105" ht="21" customHeight="1" thickTop="1" thickBot="1" x14ac:dyDescent="0.35">
      <c r="A22" s="484"/>
      <c r="B22" s="486"/>
      <c r="C22" s="486"/>
      <c r="D22" s="486"/>
      <c r="E22" s="487"/>
      <c r="F22" s="486"/>
      <c r="G22" s="486"/>
      <c r="H22" s="486"/>
      <c r="I22" s="486"/>
      <c r="J22" s="484"/>
      <c r="K22" s="484"/>
      <c r="L22" s="484"/>
      <c r="M22" s="563"/>
      <c r="N22" s="494">
        <v>6</v>
      </c>
      <c r="O22" s="495"/>
      <c r="P22" s="495"/>
      <c r="Q22" s="496"/>
      <c r="R22" s="496"/>
      <c r="S22" s="496"/>
      <c r="T22" s="496"/>
      <c r="U22" s="496"/>
      <c r="V22" s="496"/>
      <c r="W22" s="496"/>
      <c r="X22" s="496">
        <f t="shared" si="1"/>
        <v>0</v>
      </c>
      <c r="Y22" s="551" t="str">
        <f t="shared" si="0"/>
        <v>DEBIL</v>
      </c>
      <c r="Z22" s="552"/>
      <c r="AA22" s="553" t="str">
        <f t="shared" si="2"/>
        <v/>
      </c>
      <c r="AB22" s="496" t="str">
        <f t="shared" si="3"/>
        <v>SI</v>
      </c>
      <c r="AC22" s="496"/>
      <c r="AD22" s="554"/>
      <c r="AE22" s="554"/>
      <c r="AF22" s="555"/>
      <c r="AG22" s="555"/>
      <c r="AH22" s="556"/>
      <c r="AI22" s="556"/>
      <c r="AJ22" s="557"/>
      <c r="AK22" s="557"/>
      <c r="AL22" s="484"/>
      <c r="AM22" s="563"/>
      <c r="AN22" s="564"/>
      <c r="AO22" s="502"/>
      <c r="AP22" s="502"/>
      <c r="AQ22" s="503"/>
      <c r="AR22" s="503"/>
      <c r="AS22" s="502"/>
      <c r="AT22" s="502"/>
      <c r="AU22" s="503"/>
      <c r="AV22" s="503"/>
      <c r="AW22" s="502"/>
      <c r="AX22" s="502"/>
      <c r="AY22" s="503"/>
      <c r="AZ22" s="503"/>
      <c r="BA22" s="502"/>
      <c r="BB22" s="502"/>
      <c r="BC22" s="503"/>
      <c r="BD22" s="503"/>
      <c r="BE22" s="502"/>
      <c r="BF22" s="494"/>
      <c r="BG22" s="503"/>
      <c r="BH22" s="503"/>
      <c r="BI22" s="502"/>
      <c r="BJ22" s="503"/>
      <c r="BK22" s="502"/>
      <c r="BL22" s="503"/>
      <c r="BM22" s="502"/>
      <c r="BN22" s="503"/>
      <c r="BO22" s="502"/>
      <c r="BP22" s="494"/>
      <c r="BQ22" s="503"/>
      <c r="BR22" s="502"/>
      <c r="BS22" s="502"/>
      <c r="BT22" s="502"/>
      <c r="BU22" s="503"/>
      <c r="BV22" s="502"/>
      <c r="BW22" s="502"/>
      <c r="BX22" s="503"/>
      <c r="BY22" s="502"/>
      <c r="BZ22" s="494"/>
      <c r="CA22" s="502"/>
      <c r="CB22" s="157"/>
      <c r="CC22" s="157"/>
      <c r="CD22" s="157"/>
      <c r="CE22" s="157"/>
      <c r="CF22" s="157"/>
      <c r="CG22" s="157"/>
      <c r="CH22" s="157"/>
      <c r="CI22" s="157"/>
      <c r="CJ22" s="157"/>
      <c r="CK22" s="157"/>
      <c r="CL22" s="157"/>
      <c r="CM22" s="157"/>
      <c r="CN22" s="157"/>
      <c r="CO22" s="157"/>
      <c r="CP22" s="157"/>
      <c r="CQ22" s="157"/>
      <c r="CR22" s="157"/>
      <c r="CS22" s="157"/>
      <c r="CT22" s="157"/>
      <c r="CU22" s="157"/>
      <c r="CV22" s="157"/>
      <c r="CW22" s="157"/>
      <c r="CX22" s="157"/>
      <c r="CY22" s="157"/>
      <c r="CZ22" s="157"/>
      <c r="DA22" s="157"/>
    </row>
    <row r="23" spans="1:105" ht="21" customHeight="1" thickTop="1" thickBot="1" x14ac:dyDescent="0.35">
      <c r="A23" s="484">
        <v>4</v>
      </c>
      <c r="B23" s="486"/>
      <c r="C23" s="486"/>
      <c r="D23" s="486"/>
      <c r="E23" s="487"/>
      <c r="F23" s="486"/>
      <c r="G23" s="486"/>
      <c r="H23" s="486"/>
      <c r="I23" s="486"/>
      <c r="J23" s="484"/>
      <c r="K23" s="484"/>
      <c r="L23" s="484">
        <f>+(J23*K23)*4</f>
        <v>0</v>
      </c>
      <c r="M23" s="550" t="b">
        <f>IF(OR(AND(J23=3,K23=4),AND(J23=2,K23=5),AND(J23=2,K23=5),AND(L23=20),AND(L23&gt;=52,L23&lt;=100)),"ZONA RIESGO EXTREMA",IF(OR(AND(J23=5,K23=2),AND(J23=4,K23=3),AND(J23=1,K23=4),AND(L23=16),AND(L23&gt;=28,L23&lt;=48)),"ZONA RIESGO ALTA",IF(OR(AND(J23=1,K23=3),AND(J23=4,K23=1),AND(L23=24)),"ZONA RIESGO MODERADA",IF(AND(L23&gt;=4,L23&lt;=16),"ZONA RIESGO BAJA"))))</f>
        <v>0</v>
      </c>
      <c r="N23" s="494">
        <v>1</v>
      </c>
      <c r="O23" s="495"/>
      <c r="P23" s="495"/>
      <c r="Q23" s="496"/>
      <c r="R23" s="496"/>
      <c r="S23" s="496"/>
      <c r="T23" s="496"/>
      <c r="U23" s="496"/>
      <c r="V23" s="496"/>
      <c r="W23" s="496"/>
      <c r="X23" s="496">
        <f t="shared" si="1"/>
        <v>0</v>
      </c>
      <c r="Y23" s="551" t="str">
        <f t="shared" si="0"/>
        <v>DEBIL</v>
      </c>
      <c r="Z23" s="552"/>
      <c r="AA23" s="553" t="str">
        <f t="shared" si="2"/>
        <v/>
      </c>
      <c r="AB23" s="496" t="str">
        <f t="shared" si="3"/>
        <v>SI</v>
      </c>
      <c r="AC23" s="496"/>
      <c r="AD23" s="554">
        <f>IF(AND(X23&gt;0,SUM(X24:X28)=0),X23,IF(AND(SUM(X23:X24)&gt;0,SUM(X25:X28)=0),AVERAGE(X23:X24),IF(AND(SUM(X23:X25)&gt;0,SUM(X26:X28)=0),AVERAGE(X23:X25),IF(AND(SUM(X23:X26)&gt;0,SUM(X27:X28)=0),AVERAGE(X23:X26),IF(AND(SUM(X23:X27)&gt;0,X28=0),AVERAGE(X23:X27),AVERAGE(X23:X28))))))</f>
        <v>0</v>
      </c>
      <c r="AE23" s="554" t="str">
        <f>IF(AND(AD23&gt;=50,AD23&lt;=99),"MODERADO",IF(AND(AD23=100), "FUERTE",IF(AND(AD23&lt;50), "DEBIL")))</f>
        <v>DEBIL</v>
      </c>
      <c r="AF23" s="555"/>
      <c r="AG23" s="555"/>
      <c r="AH23" s="556" t="str">
        <f>IFERROR(_xlfn.IFS(AND(AE23="MODERADO",AF23="Directamente"),1,AND(AE23="FUERTE",AF23="Directamente"),2),"0")</f>
        <v>0</v>
      </c>
      <c r="AI23" s="556" t="str">
        <f>IFERROR(_xlfn.IFS(AND(AE23="MODERADO",AG23="Directamente"),1,AND(AE23="FUERTE",AG23="Directamente"),2,AND(AE23="FUERTE",AG23="Indirectamente"),1),"0")</f>
        <v>0</v>
      </c>
      <c r="AJ23" s="557"/>
      <c r="AK23" s="557"/>
      <c r="AL23" s="484">
        <f>+(AJ23*AK23)*4</f>
        <v>0</v>
      </c>
      <c r="AM23" s="550" t="b">
        <f>IF(OR(AND(AJ23=3,AK23=4),AND(AJ23=2,AK23=5),AND(AJ23=2,AK23=5),AND(AL23=20),AND(AL23&gt;=52,AL23&lt;=100)),"ZONA RIESGO EXTREMA",IF(OR(AND(AJ23=5,AK23=2),AND(AJ23=4,AK23=3),AND(AJ23=1,AK23=4),AND(AL23=16),AND(AL23&gt;=28,AL23&lt;=48)),"ZONA RIESGO ALTA",IF(OR(AND(AJ23=1,AK23=3),AND(AJ23=4,AK23=1),AND(AL23=24)),"ZONA RIESGO MODERADA",IF(AND(AL23&gt;=4,AL23&lt;=16),"ZONA RIESGO BAJA"))))</f>
        <v>0</v>
      </c>
      <c r="AN23" s="558"/>
      <c r="AO23" s="502"/>
      <c r="AP23" s="502"/>
      <c r="AQ23" s="503"/>
      <c r="AR23" s="503"/>
      <c r="AS23" s="502"/>
      <c r="AT23" s="502"/>
      <c r="AU23" s="503"/>
      <c r="AV23" s="503"/>
      <c r="AW23" s="502"/>
      <c r="AX23" s="502"/>
      <c r="AY23" s="503"/>
      <c r="AZ23" s="503"/>
      <c r="BA23" s="502"/>
      <c r="BB23" s="502"/>
      <c r="BC23" s="503"/>
      <c r="BD23" s="503"/>
      <c r="BE23" s="502"/>
      <c r="BF23" s="494"/>
      <c r="BG23" s="503"/>
      <c r="BH23" s="503"/>
      <c r="BI23" s="502"/>
      <c r="BJ23" s="503"/>
      <c r="BK23" s="502"/>
      <c r="BL23" s="503"/>
      <c r="BM23" s="502"/>
      <c r="BN23" s="503"/>
      <c r="BO23" s="502"/>
      <c r="BP23" s="494"/>
      <c r="BQ23" s="503"/>
      <c r="BR23" s="502"/>
      <c r="BS23" s="502"/>
      <c r="BT23" s="502"/>
      <c r="BU23" s="503"/>
      <c r="BV23" s="502"/>
      <c r="BW23" s="502"/>
      <c r="BX23" s="503"/>
      <c r="BY23" s="502"/>
      <c r="BZ23" s="494"/>
      <c r="CA23" s="502"/>
      <c r="CB23" s="157"/>
      <c r="CC23" s="157"/>
      <c r="CD23" s="157"/>
      <c r="CE23" s="157"/>
      <c r="CF23" s="157"/>
      <c r="CG23" s="157"/>
      <c r="CH23" s="157"/>
      <c r="CI23" s="157"/>
      <c r="CJ23" s="157"/>
      <c r="CK23" s="157"/>
      <c r="CL23" s="157"/>
      <c r="CM23" s="157"/>
      <c r="CN23" s="157"/>
      <c r="CO23" s="157"/>
      <c r="CP23" s="157"/>
      <c r="CQ23" s="157"/>
      <c r="CR23" s="157"/>
      <c r="CS23" s="157"/>
      <c r="CT23" s="157"/>
      <c r="CU23" s="157"/>
      <c r="CV23" s="157"/>
      <c r="CW23" s="157"/>
      <c r="CX23" s="157"/>
      <c r="CY23" s="157"/>
      <c r="CZ23" s="157"/>
      <c r="DA23" s="157"/>
    </row>
    <row r="24" spans="1:105" ht="21" customHeight="1" thickTop="1" thickBot="1" x14ac:dyDescent="0.35">
      <c r="A24" s="484"/>
      <c r="B24" s="486"/>
      <c r="C24" s="486"/>
      <c r="D24" s="486"/>
      <c r="E24" s="487"/>
      <c r="F24" s="486"/>
      <c r="G24" s="486"/>
      <c r="H24" s="486"/>
      <c r="I24" s="486"/>
      <c r="J24" s="484"/>
      <c r="K24" s="484"/>
      <c r="L24" s="484"/>
      <c r="M24" s="560"/>
      <c r="N24" s="494">
        <v>2</v>
      </c>
      <c r="O24" s="495"/>
      <c r="P24" s="495"/>
      <c r="Q24" s="496"/>
      <c r="R24" s="496"/>
      <c r="S24" s="496"/>
      <c r="T24" s="496"/>
      <c r="U24" s="496"/>
      <c r="V24" s="496"/>
      <c r="W24" s="496"/>
      <c r="X24" s="496">
        <f t="shared" si="1"/>
        <v>0</v>
      </c>
      <c r="Y24" s="551" t="str">
        <f t="shared" si="0"/>
        <v>DEBIL</v>
      </c>
      <c r="Z24" s="552"/>
      <c r="AA24" s="553" t="str">
        <f t="shared" si="2"/>
        <v/>
      </c>
      <c r="AB24" s="496" t="str">
        <f t="shared" si="3"/>
        <v>SI</v>
      </c>
      <c r="AC24" s="496"/>
      <c r="AD24" s="554"/>
      <c r="AE24" s="554"/>
      <c r="AF24" s="555"/>
      <c r="AG24" s="555"/>
      <c r="AH24" s="556"/>
      <c r="AI24" s="556"/>
      <c r="AJ24" s="557"/>
      <c r="AK24" s="557"/>
      <c r="AL24" s="484"/>
      <c r="AM24" s="560"/>
      <c r="AN24" s="561"/>
      <c r="AO24" s="502"/>
      <c r="AP24" s="502"/>
      <c r="AQ24" s="503"/>
      <c r="AR24" s="503"/>
      <c r="AS24" s="502"/>
      <c r="AT24" s="502"/>
      <c r="AU24" s="503"/>
      <c r="AV24" s="503"/>
      <c r="AW24" s="502"/>
      <c r="AX24" s="502"/>
      <c r="AY24" s="503"/>
      <c r="AZ24" s="503"/>
      <c r="BA24" s="502"/>
      <c r="BB24" s="502"/>
      <c r="BC24" s="503"/>
      <c r="BD24" s="503"/>
      <c r="BE24" s="502"/>
      <c r="BF24" s="494"/>
      <c r="BG24" s="503"/>
      <c r="BH24" s="503"/>
      <c r="BI24" s="502"/>
      <c r="BJ24" s="503"/>
      <c r="BK24" s="502"/>
      <c r="BL24" s="503"/>
      <c r="BM24" s="502"/>
      <c r="BN24" s="503"/>
      <c r="BO24" s="502"/>
      <c r="BP24" s="494"/>
      <c r="BQ24" s="503"/>
      <c r="BR24" s="502"/>
      <c r="BS24" s="502"/>
      <c r="BT24" s="502"/>
      <c r="BU24" s="503"/>
      <c r="BV24" s="502"/>
      <c r="BW24" s="502"/>
      <c r="BX24" s="503"/>
      <c r="BY24" s="502"/>
      <c r="BZ24" s="494"/>
      <c r="CA24" s="502"/>
      <c r="CB24" s="157"/>
      <c r="CC24" s="157"/>
      <c r="CD24" s="157"/>
      <c r="CE24" s="157"/>
      <c r="CF24" s="157"/>
      <c r="CG24" s="157"/>
      <c r="CH24" s="157"/>
      <c r="CI24" s="157"/>
      <c r="CJ24" s="157"/>
      <c r="CK24" s="157"/>
      <c r="CL24" s="157"/>
      <c r="CM24" s="157"/>
      <c r="CN24" s="157"/>
      <c r="CO24" s="157"/>
      <c r="CP24" s="157"/>
      <c r="CQ24" s="157"/>
      <c r="CR24" s="157"/>
      <c r="CS24" s="157"/>
      <c r="CT24" s="157"/>
      <c r="CU24" s="157"/>
      <c r="CV24" s="157"/>
      <c r="CW24" s="157"/>
      <c r="CX24" s="157"/>
      <c r="CY24" s="157"/>
      <c r="CZ24" s="157"/>
      <c r="DA24" s="157"/>
    </row>
    <row r="25" spans="1:105" ht="21" customHeight="1" thickTop="1" thickBot="1" x14ac:dyDescent="0.35">
      <c r="A25" s="484"/>
      <c r="B25" s="486"/>
      <c r="C25" s="486"/>
      <c r="D25" s="486"/>
      <c r="E25" s="487"/>
      <c r="F25" s="486"/>
      <c r="G25" s="486"/>
      <c r="H25" s="486"/>
      <c r="I25" s="486"/>
      <c r="J25" s="484"/>
      <c r="K25" s="484"/>
      <c r="L25" s="484"/>
      <c r="M25" s="560"/>
      <c r="N25" s="494">
        <v>3</v>
      </c>
      <c r="O25" s="562"/>
      <c r="P25" s="562"/>
      <c r="Q25" s="496"/>
      <c r="R25" s="496"/>
      <c r="S25" s="496"/>
      <c r="T25" s="496"/>
      <c r="U25" s="496"/>
      <c r="V25" s="496"/>
      <c r="W25" s="496"/>
      <c r="X25" s="496">
        <f t="shared" si="1"/>
        <v>0</v>
      </c>
      <c r="Y25" s="551" t="str">
        <f t="shared" si="0"/>
        <v>DEBIL</v>
      </c>
      <c r="Z25" s="552"/>
      <c r="AA25" s="553" t="str">
        <f t="shared" si="2"/>
        <v/>
      </c>
      <c r="AB25" s="496" t="str">
        <f t="shared" si="3"/>
        <v>SI</v>
      </c>
      <c r="AC25" s="496"/>
      <c r="AD25" s="554"/>
      <c r="AE25" s="554"/>
      <c r="AF25" s="555"/>
      <c r="AG25" s="555"/>
      <c r="AH25" s="556"/>
      <c r="AI25" s="556"/>
      <c r="AJ25" s="557"/>
      <c r="AK25" s="557"/>
      <c r="AL25" s="484"/>
      <c r="AM25" s="560"/>
      <c r="AN25" s="561"/>
      <c r="AO25" s="502"/>
      <c r="AP25" s="502"/>
      <c r="AQ25" s="503"/>
      <c r="AR25" s="503"/>
      <c r="AS25" s="502"/>
      <c r="AT25" s="502"/>
      <c r="AU25" s="503"/>
      <c r="AV25" s="503"/>
      <c r="AW25" s="502"/>
      <c r="AX25" s="502"/>
      <c r="AY25" s="503"/>
      <c r="AZ25" s="503"/>
      <c r="BA25" s="502"/>
      <c r="BB25" s="502"/>
      <c r="BC25" s="503"/>
      <c r="BD25" s="503"/>
      <c r="BE25" s="502"/>
      <c r="BF25" s="494"/>
      <c r="BG25" s="503"/>
      <c r="BH25" s="503"/>
      <c r="BI25" s="502"/>
      <c r="BJ25" s="503"/>
      <c r="BK25" s="502"/>
      <c r="BL25" s="503"/>
      <c r="BM25" s="502"/>
      <c r="BN25" s="503"/>
      <c r="BO25" s="502"/>
      <c r="BP25" s="494"/>
      <c r="BQ25" s="503"/>
      <c r="BR25" s="502"/>
      <c r="BS25" s="502"/>
      <c r="BT25" s="502"/>
      <c r="BU25" s="503"/>
      <c r="BV25" s="502"/>
      <c r="BW25" s="502"/>
      <c r="BX25" s="503"/>
      <c r="BY25" s="502"/>
      <c r="BZ25" s="494"/>
      <c r="CA25" s="502"/>
      <c r="CB25" s="157"/>
      <c r="CC25" s="157"/>
      <c r="CD25" s="157"/>
      <c r="CE25" s="157"/>
      <c r="CF25" s="157"/>
      <c r="CG25" s="157"/>
      <c r="CH25" s="157"/>
      <c r="CI25" s="157"/>
      <c r="CJ25" s="157"/>
      <c r="CK25" s="157"/>
      <c r="CL25" s="157"/>
      <c r="CM25" s="157"/>
      <c r="CN25" s="157"/>
      <c r="CO25" s="157"/>
      <c r="CP25" s="157"/>
      <c r="CQ25" s="157"/>
      <c r="CR25" s="157"/>
      <c r="CS25" s="157"/>
      <c r="CT25" s="157"/>
      <c r="CU25" s="157"/>
      <c r="CV25" s="157"/>
      <c r="CW25" s="157"/>
      <c r="CX25" s="157"/>
      <c r="CY25" s="157"/>
      <c r="CZ25" s="157"/>
      <c r="DA25" s="157"/>
    </row>
    <row r="26" spans="1:105" ht="21" customHeight="1" thickTop="1" thickBot="1" x14ac:dyDescent="0.35">
      <c r="A26" s="484"/>
      <c r="B26" s="486"/>
      <c r="C26" s="486"/>
      <c r="D26" s="486"/>
      <c r="E26" s="487"/>
      <c r="F26" s="486"/>
      <c r="G26" s="486"/>
      <c r="H26" s="486"/>
      <c r="I26" s="486"/>
      <c r="J26" s="484"/>
      <c r="K26" s="484"/>
      <c r="L26" s="484"/>
      <c r="M26" s="560"/>
      <c r="N26" s="494">
        <v>4</v>
      </c>
      <c r="O26" s="495"/>
      <c r="P26" s="495"/>
      <c r="Q26" s="496"/>
      <c r="R26" s="496"/>
      <c r="S26" s="496"/>
      <c r="T26" s="496"/>
      <c r="U26" s="496"/>
      <c r="V26" s="496"/>
      <c r="W26" s="496"/>
      <c r="X26" s="496">
        <f t="shared" si="1"/>
        <v>0</v>
      </c>
      <c r="Y26" s="551" t="str">
        <f t="shared" si="0"/>
        <v>DEBIL</v>
      </c>
      <c r="Z26" s="552"/>
      <c r="AA26" s="553" t="str">
        <f t="shared" si="2"/>
        <v/>
      </c>
      <c r="AB26" s="496" t="str">
        <f t="shared" si="3"/>
        <v>SI</v>
      </c>
      <c r="AC26" s="496"/>
      <c r="AD26" s="554"/>
      <c r="AE26" s="554"/>
      <c r="AF26" s="555"/>
      <c r="AG26" s="555"/>
      <c r="AH26" s="556"/>
      <c r="AI26" s="556"/>
      <c r="AJ26" s="557"/>
      <c r="AK26" s="557"/>
      <c r="AL26" s="484"/>
      <c r="AM26" s="560"/>
      <c r="AN26" s="561"/>
      <c r="AO26" s="502"/>
      <c r="AP26" s="502"/>
      <c r="AQ26" s="503"/>
      <c r="AR26" s="503"/>
      <c r="AS26" s="502"/>
      <c r="AT26" s="502"/>
      <c r="AU26" s="503"/>
      <c r="AV26" s="503"/>
      <c r="AW26" s="502"/>
      <c r="AX26" s="502"/>
      <c r="AY26" s="503"/>
      <c r="AZ26" s="503"/>
      <c r="BA26" s="502"/>
      <c r="BB26" s="502"/>
      <c r="BC26" s="503"/>
      <c r="BD26" s="503"/>
      <c r="BE26" s="502"/>
      <c r="BF26" s="494"/>
      <c r="BG26" s="503"/>
      <c r="BH26" s="503"/>
      <c r="BI26" s="502"/>
      <c r="BJ26" s="503"/>
      <c r="BK26" s="502"/>
      <c r="BL26" s="503"/>
      <c r="BM26" s="502"/>
      <c r="BN26" s="503"/>
      <c r="BO26" s="502"/>
      <c r="BP26" s="494"/>
      <c r="BQ26" s="503"/>
      <c r="BR26" s="502"/>
      <c r="BS26" s="502"/>
      <c r="BT26" s="502"/>
      <c r="BU26" s="503"/>
      <c r="BV26" s="502"/>
      <c r="BW26" s="502"/>
      <c r="BX26" s="503"/>
      <c r="BY26" s="502"/>
      <c r="BZ26" s="494"/>
      <c r="CA26" s="502"/>
      <c r="CB26" s="157"/>
      <c r="CC26" s="157"/>
      <c r="CD26" s="157"/>
      <c r="CE26" s="157"/>
      <c r="CF26" s="157"/>
      <c r="CG26" s="157"/>
      <c r="CH26" s="157"/>
      <c r="CI26" s="157"/>
      <c r="CJ26" s="157"/>
      <c r="CK26" s="157"/>
      <c r="CL26" s="157"/>
      <c r="CM26" s="157"/>
      <c r="CN26" s="157"/>
      <c r="CO26" s="157"/>
      <c r="CP26" s="157"/>
      <c r="CQ26" s="157"/>
      <c r="CR26" s="157"/>
      <c r="CS26" s="157"/>
      <c r="CT26" s="157"/>
      <c r="CU26" s="157"/>
      <c r="CV26" s="157"/>
      <c r="CW26" s="157"/>
      <c r="CX26" s="157"/>
      <c r="CY26" s="157"/>
      <c r="CZ26" s="157"/>
      <c r="DA26" s="157"/>
    </row>
    <row r="27" spans="1:105" ht="21" customHeight="1" thickTop="1" thickBot="1" x14ac:dyDescent="0.35">
      <c r="A27" s="484"/>
      <c r="B27" s="486"/>
      <c r="C27" s="486"/>
      <c r="D27" s="486"/>
      <c r="E27" s="487"/>
      <c r="F27" s="486"/>
      <c r="G27" s="486"/>
      <c r="H27" s="486"/>
      <c r="I27" s="486"/>
      <c r="J27" s="484"/>
      <c r="K27" s="484"/>
      <c r="L27" s="484"/>
      <c r="M27" s="560"/>
      <c r="N27" s="494">
        <v>5</v>
      </c>
      <c r="O27" s="495"/>
      <c r="P27" s="495"/>
      <c r="Q27" s="496"/>
      <c r="R27" s="496"/>
      <c r="S27" s="496"/>
      <c r="T27" s="496"/>
      <c r="U27" s="496"/>
      <c r="V27" s="496"/>
      <c r="W27" s="496"/>
      <c r="X27" s="496">
        <f t="shared" si="1"/>
        <v>0</v>
      </c>
      <c r="Y27" s="551" t="str">
        <f t="shared" si="0"/>
        <v>DEBIL</v>
      </c>
      <c r="Z27" s="552"/>
      <c r="AA27" s="553" t="str">
        <f t="shared" si="2"/>
        <v/>
      </c>
      <c r="AB27" s="496" t="str">
        <f t="shared" si="3"/>
        <v>SI</v>
      </c>
      <c r="AC27" s="496"/>
      <c r="AD27" s="554"/>
      <c r="AE27" s="554"/>
      <c r="AF27" s="555"/>
      <c r="AG27" s="555"/>
      <c r="AH27" s="556"/>
      <c r="AI27" s="556"/>
      <c r="AJ27" s="557"/>
      <c r="AK27" s="557"/>
      <c r="AL27" s="484"/>
      <c r="AM27" s="560"/>
      <c r="AN27" s="561"/>
      <c r="AO27" s="502"/>
      <c r="AP27" s="502"/>
      <c r="AQ27" s="503"/>
      <c r="AR27" s="503"/>
      <c r="AS27" s="502"/>
      <c r="AT27" s="502"/>
      <c r="AU27" s="503"/>
      <c r="AV27" s="503"/>
      <c r="AW27" s="502"/>
      <c r="AX27" s="502"/>
      <c r="AY27" s="503"/>
      <c r="AZ27" s="503"/>
      <c r="BA27" s="502"/>
      <c r="BB27" s="502"/>
      <c r="BC27" s="503"/>
      <c r="BD27" s="503"/>
      <c r="BE27" s="502"/>
      <c r="BF27" s="494"/>
      <c r="BG27" s="503"/>
      <c r="BH27" s="503"/>
      <c r="BI27" s="502"/>
      <c r="BJ27" s="503"/>
      <c r="BK27" s="502"/>
      <c r="BL27" s="503"/>
      <c r="BM27" s="502"/>
      <c r="BN27" s="503"/>
      <c r="BO27" s="502"/>
      <c r="BP27" s="494"/>
      <c r="BQ27" s="503"/>
      <c r="BR27" s="502"/>
      <c r="BS27" s="502"/>
      <c r="BT27" s="502"/>
      <c r="BU27" s="503"/>
      <c r="BV27" s="502"/>
      <c r="BW27" s="502"/>
      <c r="BX27" s="503"/>
      <c r="BY27" s="502"/>
      <c r="BZ27" s="494"/>
      <c r="CA27" s="502"/>
      <c r="CB27" s="157"/>
      <c r="CC27" s="157"/>
      <c r="CD27" s="157"/>
      <c r="CE27" s="157"/>
      <c r="CF27" s="157"/>
      <c r="CG27" s="157"/>
      <c r="CH27" s="157"/>
      <c r="CI27" s="157"/>
      <c r="CJ27" s="157"/>
      <c r="CK27" s="157"/>
      <c r="CL27" s="157"/>
      <c r="CM27" s="157"/>
      <c r="CN27" s="157"/>
      <c r="CO27" s="157"/>
      <c r="CP27" s="157"/>
      <c r="CQ27" s="157"/>
      <c r="CR27" s="157"/>
      <c r="CS27" s="157"/>
      <c r="CT27" s="157"/>
      <c r="CU27" s="157"/>
      <c r="CV27" s="157"/>
      <c r="CW27" s="157"/>
      <c r="CX27" s="157"/>
      <c r="CY27" s="157"/>
      <c r="CZ27" s="157"/>
      <c r="DA27" s="157"/>
    </row>
    <row r="28" spans="1:105" ht="21" customHeight="1" thickTop="1" thickBot="1" x14ac:dyDescent="0.35">
      <c r="A28" s="484"/>
      <c r="B28" s="486"/>
      <c r="C28" s="486"/>
      <c r="D28" s="486"/>
      <c r="E28" s="487"/>
      <c r="F28" s="486"/>
      <c r="G28" s="486"/>
      <c r="H28" s="486"/>
      <c r="I28" s="486"/>
      <c r="J28" s="484"/>
      <c r="K28" s="484"/>
      <c r="L28" s="484"/>
      <c r="M28" s="563"/>
      <c r="N28" s="494">
        <v>6</v>
      </c>
      <c r="O28" s="495"/>
      <c r="P28" s="495"/>
      <c r="Q28" s="496"/>
      <c r="R28" s="496"/>
      <c r="S28" s="496"/>
      <c r="T28" s="496"/>
      <c r="U28" s="496"/>
      <c r="V28" s="496"/>
      <c r="W28" s="496"/>
      <c r="X28" s="496">
        <f t="shared" si="1"/>
        <v>0</v>
      </c>
      <c r="Y28" s="551" t="str">
        <f t="shared" si="0"/>
        <v>DEBIL</v>
      </c>
      <c r="Z28" s="552"/>
      <c r="AA28" s="553" t="str">
        <f t="shared" si="2"/>
        <v/>
      </c>
      <c r="AB28" s="496" t="str">
        <f t="shared" si="3"/>
        <v>SI</v>
      </c>
      <c r="AC28" s="496"/>
      <c r="AD28" s="554"/>
      <c r="AE28" s="554"/>
      <c r="AF28" s="555"/>
      <c r="AG28" s="555"/>
      <c r="AH28" s="556"/>
      <c r="AI28" s="556"/>
      <c r="AJ28" s="557"/>
      <c r="AK28" s="557"/>
      <c r="AL28" s="484"/>
      <c r="AM28" s="563"/>
      <c r="AN28" s="564"/>
      <c r="AO28" s="502"/>
      <c r="AP28" s="502"/>
      <c r="AQ28" s="503"/>
      <c r="AR28" s="503"/>
      <c r="AS28" s="502"/>
      <c r="AT28" s="502"/>
      <c r="AU28" s="503"/>
      <c r="AV28" s="503"/>
      <c r="AW28" s="502"/>
      <c r="AX28" s="502"/>
      <c r="AY28" s="503"/>
      <c r="AZ28" s="503"/>
      <c r="BA28" s="502"/>
      <c r="BB28" s="502"/>
      <c r="BC28" s="503"/>
      <c r="BD28" s="503"/>
      <c r="BE28" s="502"/>
      <c r="BF28" s="494"/>
      <c r="BG28" s="503"/>
      <c r="BH28" s="503"/>
      <c r="BI28" s="502"/>
      <c r="BJ28" s="503"/>
      <c r="BK28" s="502"/>
      <c r="BL28" s="503"/>
      <c r="BM28" s="502"/>
      <c r="BN28" s="503"/>
      <c r="BO28" s="502"/>
      <c r="BP28" s="494"/>
      <c r="BQ28" s="503"/>
      <c r="BR28" s="502"/>
      <c r="BS28" s="502"/>
      <c r="BT28" s="502"/>
      <c r="BU28" s="503"/>
      <c r="BV28" s="502"/>
      <c r="BW28" s="502"/>
      <c r="BX28" s="503"/>
      <c r="BY28" s="502"/>
      <c r="BZ28" s="494"/>
      <c r="CA28" s="502"/>
      <c r="CB28" s="157"/>
      <c r="CC28" s="157"/>
      <c r="CD28" s="157"/>
      <c r="CE28" s="157"/>
      <c r="CF28" s="157"/>
      <c r="CG28" s="157"/>
      <c r="CH28" s="157"/>
      <c r="CI28" s="157"/>
      <c r="CJ28" s="157"/>
      <c r="CK28" s="157"/>
      <c r="CL28" s="157"/>
      <c r="CM28" s="157"/>
      <c r="CN28" s="157"/>
      <c r="CO28" s="157"/>
      <c r="CP28" s="157"/>
      <c r="CQ28" s="157"/>
      <c r="CR28" s="157"/>
      <c r="CS28" s="157"/>
      <c r="CT28" s="157"/>
      <c r="CU28" s="157"/>
      <c r="CV28" s="157"/>
      <c r="CW28" s="157"/>
      <c r="CX28" s="157"/>
      <c r="CY28" s="157"/>
      <c r="CZ28" s="157"/>
      <c r="DA28" s="157"/>
    </row>
    <row r="29" spans="1:105" ht="21" customHeight="1" thickTop="1" thickBot="1" x14ac:dyDescent="0.35">
      <c r="A29" s="484">
        <v>5</v>
      </c>
      <c r="B29" s="486"/>
      <c r="C29" s="486"/>
      <c r="D29" s="486"/>
      <c r="E29" s="487"/>
      <c r="F29" s="486"/>
      <c r="G29" s="486"/>
      <c r="H29" s="486"/>
      <c r="I29" s="486"/>
      <c r="J29" s="484"/>
      <c r="K29" s="484"/>
      <c r="L29" s="484">
        <f>+(J29*K29)*4</f>
        <v>0</v>
      </c>
      <c r="M29" s="550" t="b">
        <f>IF(OR(AND(J29=3,K29=4),AND(J29=2,K29=5),AND(J29=2,K29=5),AND(L29=20),AND(L29&gt;=52,L29&lt;=100)),"ZONA RIESGO EXTREMA",IF(OR(AND(J29=5,K29=2),AND(J29=4,K29=3),AND(J29=1,K29=4),AND(L29=16),AND(L29&gt;=28,L29&lt;=48)),"ZONA RIESGO ALTA",IF(OR(AND(J29=1,K29=3),AND(J29=4,K29=1),AND(L29=24)),"ZONA RIESGO MODERADA",IF(AND(L29&gt;=4,L29&lt;=16),"ZONA RIESGO BAJA"))))</f>
        <v>0</v>
      </c>
      <c r="N29" s="494">
        <v>1</v>
      </c>
      <c r="O29" s="495"/>
      <c r="P29" s="495"/>
      <c r="Q29" s="496"/>
      <c r="R29" s="496"/>
      <c r="S29" s="496"/>
      <c r="T29" s="496"/>
      <c r="U29" s="496"/>
      <c r="V29" s="496"/>
      <c r="W29" s="496"/>
      <c r="X29" s="496">
        <f t="shared" si="1"/>
        <v>0</v>
      </c>
      <c r="Y29" s="551" t="str">
        <f t="shared" si="0"/>
        <v>DEBIL</v>
      </c>
      <c r="Z29" s="552"/>
      <c r="AA29" s="553" t="str">
        <f t="shared" si="2"/>
        <v/>
      </c>
      <c r="AB29" s="496" t="str">
        <f t="shared" si="3"/>
        <v>SI</v>
      </c>
      <c r="AC29" s="496"/>
      <c r="AD29" s="554">
        <f>IF(AND(X29&gt;0,SUM(X30:X34)=0),X29,IF(AND(SUM(X29:X30)&gt;0,SUM(X31:X34)=0),AVERAGE(X29:X30),IF(AND(SUM(X29:X31)&gt;0,SUM(X32:X34)=0),AVERAGE(X29:X31),IF(AND(SUM(X29:X32)&gt;0,SUM(X33:X34)=0),AVERAGE(X29:X32),IF(AND(SUM(X29:X33)&gt;0,X34=0),AVERAGE(X29:X33),AVERAGE(X29:X34))))))</f>
        <v>0</v>
      </c>
      <c r="AE29" s="554" t="str">
        <f>IF(AND(AD29&gt;=50,AD29&lt;=99),"MODERADO",IF(AND(AD29=100), "FUERTE",IF(AND(AD29&lt;50), "DEBIL")))</f>
        <v>DEBIL</v>
      </c>
      <c r="AF29" s="555"/>
      <c r="AG29" s="555"/>
      <c r="AH29" s="556" t="str">
        <f>IFERROR(_xlfn.IFS(AND(AE29="MODERADO",AF29="Directamente"),1,AND(AE29="FUERTE",AF29="Directamente"),2),"0")</f>
        <v>0</v>
      </c>
      <c r="AI29" s="556" t="str">
        <f>IFERROR(_xlfn.IFS(AND(AE29="MODERADO",AG29="Directamente"),1,AND(AE29="FUERTE",AG29="Directamente"),2,AND(AE29="FUERTE",AG29="Indirectamente"),1),"0")</f>
        <v>0</v>
      </c>
      <c r="AJ29" s="557"/>
      <c r="AK29" s="557"/>
      <c r="AL29" s="484">
        <f>+(AJ29*AK29)*4</f>
        <v>0</v>
      </c>
      <c r="AM29" s="550" t="b">
        <f>IF(OR(AND(AJ29=3,AK29=4),AND(AJ29=2,AK29=5),AND(AJ29=2,AK29=5),AND(AL29=20),AND(AL29&gt;=52,AL29&lt;=100)),"ZONA RIESGO EXTREMA",IF(OR(AND(AJ29=5,AK29=2),AND(AJ29=4,AK29=3),AND(AJ29=1,AK29=4),AND(AL29=16),AND(AL29&gt;=28,AL29&lt;=48)),"ZONA RIESGO ALTA",IF(OR(AND(AJ29=1,AK29=3),AND(AJ29=4,AK29=1),AND(AL29=24)),"ZONA RIESGO MODERADA",IF(AND(AL29&gt;=4,AL29&lt;=16),"ZONA RIESGO BAJA"))))</f>
        <v>0</v>
      </c>
      <c r="AN29" s="558"/>
      <c r="AO29" s="502"/>
      <c r="AP29" s="502"/>
      <c r="AQ29" s="503"/>
      <c r="AR29" s="503"/>
      <c r="AS29" s="502"/>
      <c r="AT29" s="502"/>
      <c r="AU29" s="503"/>
      <c r="AV29" s="503"/>
      <c r="AW29" s="502"/>
      <c r="AX29" s="502"/>
      <c r="AY29" s="503"/>
      <c r="AZ29" s="503"/>
      <c r="BA29" s="502"/>
      <c r="BB29" s="502"/>
      <c r="BC29" s="503"/>
      <c r="BD29" s="503"/>
      <c r="BE29" s="502"/>
      <c r="BF29" s="494"/>
      <c r="BG29" s="503"/>
      <c r="BH29" s="503"/>
      <c r="BI29" s="502"/>
      <c r="BJ29" s="503"/>
      <c r="BK29" s="502"/>
      <c r="BL29" s="503"/>
      <c r="BM29" s="502"/>
      <c r="BN29" s="503"/>
      <c r="BO29" s="502"/>
      <c r="BP29" s="494"/>
      <c r="BQ29" s="503"/>
      <c r="BR29" s="502"/>
      <c r="BS29" s="502"/>
      <c r="BT29" s="502"/>
      <c r="BU29" s="503"/>
      <c r="BV29" s="502"/>
      <c r="BW29" s="502"/>
      <c r="BX29" s="503"/>
      <c r="BY29" s="502"/>
      <c r="BZ29" s="494"/>
      <c r="CA29" s="502"/>
      <c r="CB29" s="157"/>
      <c r="CC29" s="157"/>
      <c r="CD29" s="157"/>
      <c r="CE29" s="157"/>
      <c r="CF29" s="157"/>
      <c r="CG29" s="157"/>
      <c r="CH29" s="157"/>
      <c r="CI29" s="157"/>
      <c r="CJ29" s="157"/>
      <c r="CK29" s="157"/>
      <c r="CL29" s="157"/>
      <c r="CM29" s="157"/>
      <c r="CN29" s="157"/>
      <c r="CO29" s="157"/>
      <c r="CP29" s="157"/>
      <c r="CQ29" s="157"/>
      <c r="CR29" s="157"/>
      <c r="CS29" s="157"/>
      <c r="CT29" s="157"/>
      <c r="CU29" s="157"/>
      <c r="CV29" s="157"/>
      <c r="CW29" s="157"/>
      <c r="CX29" s="157"/>
      <c r="CY29" s="157"/>
      <c r="CZ29" s="157"/>
      <c r="DA29" s="157"/>
    </row>
    <row r="30" spans="1:105" ht="21" customHeight="1" thickTop="1" thickBot="1" x14ac:dyDescent="0.35">
      <c r="A30" s="484"/>
      <c r="B30" s="486"/>
      <c r="C30" s="486"/>
      <c r="D30" s="486"/>
      <c r="E30" s="487"/>
      <c r="F30" s="486"/>
      <c r="G30" s="486"/>
      <c r="H30" s="486"/>
      <c r="I30" s="486"/>
      <c r="J30" s="484"/>
      <c r="K30" s="484"/>
      <c r="L30" s="484"/>
      <c r="M30" s="560"/>
      <c r="N30" s="494">
        <v>2</v>
      </c>
      <c r="O30" s="495"/>
      <c r="P30" s="495"/>
      <c r="Q30" s="496"/>
      <c r="R30" s="496"/>
      <c r="S30" s="496"/>
      <c r="T30" s="496"/>
      <c r="U30" s="496"/>
      <c r="V30" s="496"/>
      <c r="W30" s="496"/>
      <c r="X30" s="496">
        <f t="shared" si="1"/>
        <v>0</v>
      </c>
      <c r="Y30" s="551" t="str">
        <f t="shared" si="0"/>
        <v>DEBIL</v>
      </c>
      <c r="Z30" s="552"/>
      <c r="AA30" s="553" t="str">
        <f t="shared" si="2"/>
        <v/>
      </c>
      <c r="AB30" s="496" t="str">
        <f t="shared" si="3"/>
        <v>SI</v>
      </c>
      <c r="AC30" s="496"/>
      <c r="AD30" s="554"/>
      <c r="AE30" s="554"/>
      <c r="AF30" s="555"/>
      <c r="AG30" s="555"/>
      <c r="AH30" s="556"/>
      <c r="AI30" s="556"/>
      <c r="AJ30" s="557"/>
      <c r="AK30" s="557"/>
      <c r="AL30" s="484"/>
      <c r="AM30" s="560"/>
      <c r="AN30" s="561"/>
      <c r="AO30" s="502"/>
      <c r="AP30" s="502"/>
      <c r="AQ30" s="503"/>
      <c r="AR30" s="503"/>
      <c r="AS30" s="502"/>
      <c r="AT30" s="502"/>
      <c r="AU30" s="503"/>
      <c r="AV30" s="503"/>
      <c r="AW30" s="502"/>
      <c r="AX30" s="502"/>
      <c r="AY30" s="503"/>
      <c r="AZ30" s="503"/>
      <c r="BA30" s="502"/>
      <c r="BB30" s="502"/>
      <c r="BC30" s="503"/>
      <c r="BD30" s="503"/>
      <c r="BE30" s="502"/>
      <c r="BF30" s="494"/>
      <c r="BG30" s="503"/>
      <c r="BH30" s="503"/>
      <c r="BI30" s="502"/>
      <c r="BJ30" s="503"/>
      <c r="BK30" s="502"/>
      <c r="BL30" s="503"/>
      <c r="BM30" s="502"/>
      <c r="BN30" s="503"/>
      <c r="BO30" s="502"/>
      <c r="BP30" s="494"/>
      <c r="BQ30" s="503"/>
      <c r="BR30" s="502"/>
      <c r="BS30" s="502"/>
      <c r="BT30" s="502"/>
      <c r="BU30" s="503"/>
      <c r="BV30" s="502"/>
      <c r="BW30" s="502"/>
      <c r="BX30" s="503"/>
      <c r="BY30" s="502"/>
      <c r="BZ30" s="494"/>
      <c r="CA30" s="502"/>
      <c r="CB30" s="157"/>
      <c r="CC30" s="157"/>
      <c r="CD30" s="157"/>
      <c r="CE30" s="157"/>
      <c r="CF30" s="157"/>
      <c r="CG30" s="157"/>
      <c r="CH30" s="157"/>
      <c r="CI30" s="157"/>
      <c r="CJ30" s="157"/>
      <c r="CK30" s="157"/>
      <c r="CL30" s="157"/>
      <c r="CM30" s="157"/>
      <c r="CN30" s="157"/>
      <c r="CO30" s="157"/>
      <c r="CP30" s="157"/>
      <c r="CQ30" s="157"/>
      <c r="CR30" s="157"/>
      <c r="CS30" s="157"/>
      <c r="CT30" s="157"/>
      <c r="CU30" s="157"/>
      <c r="CV30" s="157"/>
      <c r="CW30" s="157"/>
      <c r="CX30" s="157"/>
      <c r="CY30" s="157"/>
      <c r="CZ30" s="157"/>
      <c r="DA30" s="157"/>
    </row>
    <row r="31" spans="1:105" ht="21" customHeight="1" thickTop="1" thickBot="1" x14ac:dyDescent="0.35">
      <c r="A31" s="484"/>
      <c r="B31" s="486"/>
      <c r="C31" s="486"/>
      <c r="D31" s="486"/>
      <c r="E31" s="487"/>
      <c r="F31" s="486"/>
      <c r="G31" s="486"/>
      <c r="H31" s="486"/>
      <c r="I31" s="486"/>
      <c r="J31" s="484"/>
      <c r="K31" s="484"/>
      <c r="L31" s="484"/>
      <c r="M31" s="560"/>
      <c r="N31" s="494">
        <v>3</v>
      </c>
      <c r="O31" s="562"/>
      <c r="P31" s="562"/>
      <c r="Q31" s="496"/>
      <c r="R31" s="496"/>
      <c r="S31" s="496"/>
      <c r="T31" s="496"/>
      <c r="U31" s="496"/>
      <c r="V31" s="496"/>
      <c r="W31" s="496"/>
      <c r="X31" s="496">
        <f t="shared" si="1"/>
        <v>0</v>
      </c>
      <c r="Y31" s="551" t="str">
        <f t="shared" si="0"/>
        <v>DEBIL</v>
      </c>
      <c r="Z31" s="552"/>
      <c r="AA31" s="553" t="str">
        <f t="shared" si="2"/>
        <v/>
      </c>
      <c r="AB31" s="496" t="str">
        <f t="shared" si="3"/>
        <v>SI</v>
      </c>
      <c r="AC31" s="496"/>
      <c r="AD31" s="554"/>
      <c r="AE31" s="554"/>
      <c r="AF31" s="555"/>
      <c r="AG31" s="555"/>
      <c r="AH31" s="556"/>
      <c r="AI31" s="556"/>
      <c r="AJ31" s="557"/>
      <c r="AK31" s="557"/>
      <c r="AL31" s="484"/>
      <c r="AM31" s="560"/>
      <c r="AN31" s="561"/>
      <c r="AO31" s="502"/>
      <c r="AP31" s="502"/>
      <c r="AQ31" s="503"/>
      <c r="AR31" s="503"/>
      <c r="AS31" s="502"/>
      <c r="AT31" s="502"/>
      <c r="AU31" s="503"/>
      <c r="AV31" s="503"/>
      <c r="AW31" s="502"/>
      <c r="AX31" s="502"/>
      <c r="AY31" s="503"/>
      <c r="AZ31" s="503"/>
      <c r="BA31" s="502"/>
      <c r="BB31" s="502"/>
      <c r="BC31" s="503"/>
      <c r="BD31" s="503"/>
      <c r="BE31" s="502"/>
      <c r="BF31" s="494"/>
      <c r="BG31" s="503"/>
      <c r="BH31" s="503"/>
      <c r="BI31" s="502"/>
      <c r="BJ31" s="503"/>
      <c r="BK31" s="502"/>
      <c r="BL31" s="503"/>
      <c r="BM31" s="502"/>
      <c r="BN31" s="503"/>
      <c r="BO31" s="502"/>
      <c r="BP31" s="494"/>
      <c r="BQ31" s="503"/>
      <c r="BR31" s="502"/>
      <c r="BS31" s="502"/>
      <c r="BT31" s="502"/>
      <c r="BU31" s="503"/>
      <c r="BV31" s="502"/>
      <c r="BW31" s="502"/>
      <c r="BX31" s="503"/>
      <c r="BY31" s="502"/>
      <c r="BZ31" s="494"/>
      <c r="CA31" s="502"/>
      <c r="CB31" s="157"/>
      <c r="CC31" s="157"/>
      <c r="CD31" s="157"/>
      <c r="CE31" s="157"/>
      <c r="CF31" s="157"/>
      <c r="CG31" s="157"/>
      <c r="CH31" s="157"/>
      <c r="CI31" s="157"/>
      <c r="CJ31" s="157"/>
      <c r="CK31" s="157"/>
      <c r="CL31" s="157"/>
      <c r="CM31" s="157"/>
      <c r="CN31" s="157"/>
      <c r="CO31" s="157"/>
      <c r="CP31" s="157"/>
      <c r="CQ31" s="157"/>
      <c r="CR31" s="157"/>
      <c r="CS31" s="157"/>
      <c r="CT31" s="157"/>
      <c r="CU31" s="157"/>
      <c r="CV31" s="157"/>
      <c r="CW31" s="157"/>
      <c r="CX31" s="157"/>
      <c r="CY31" s="157"/>
      <c r="CZ31" s="157"/>
      <c r="DA31" s="157"/>
    </row>
    <row r="32" spans="1:105" ht="21" customHeight="1" thickTop="1" thickBot="1" x14ac:dyDescent="0.35">
      <c r="A32" s="484"/>
      <c r="B32" s="486"/>
      <c r="C32" s="486"/>
      <c r="D32" s="486"/>
      <c r="E32" s="487"/>
      <c r="F32" s="486"/>
      <c r="G32" s="486"/>
      <c r="H32" s="486"/>
      <c r="I32" s="486"/>
      <c r="J32" s="484"/>
      <c r="K32" s="484"/>
      <c r="L32" s="484"/>
      <c r="M32" s="560"/>
      <c r="N32" s="494">
        <v>4</v>
      </c>
      <c r="O32" s="495"/>
      <c r="P32" s="495"/>
      <c r="Q32" s="496"/>
      <c r="R32" s="496"/>
      <c r="S32" s="496"/>
      <c r="T32" s="496"/>
      <c r="U32" s="496"/>
      <c r="V32" s="496"/>
      <c r="W32" s="496"/>
      <c r="X32" s="496">
        <f t="shared" si="1"/>
        <v>0</v>
      </c>
      <c r="Y32" s="551" t="str">
        <f t="shared" si="0"/>
        <v>DEBIL</v>
      </c>
      <c r="Z32" s="552"/>
      <c r="AA32" s="553" t="str">
        <f t="shared" si="2"/>
        <v/>
      </c>
      <c r="AB32" s="496" t="str">
        <f t="shared" si="3"/>
        <v>SI</v>
      </c>
      <c r="AC32" s="496"/>
      <c r="AD32" s="554"/>
      <c r="AE32" s="554"/>
      <c r="AF32" s="555"/>
      <c r="AG32" s="555"/>
      <c r="AH32" s="556"/>
      <c r="AI32" s="556"/>
      <c r="AJ32" s="557"/>
      <c r="AK32" s="557"/>
      <c r="AL32" s="484"/>
      <c r="AM32" s="560"/>
      <c r="AN32" s="561"/>
      <c r="AO32" s="502"/>
      <c r="AP32" s="502"/>
      <c r="AQ32" s="503"/>
      <c r="AR32" s="503"/>
      <c r="AS32" s="502"/>
      <c r="AT32" s="502"/>
      <c r="AU32" s="503"/>
      <c r="AV32" s="503"/>
      <c r="AW32" s="502"/>
      <c r="AX32" s="502"/>
      <c r="AY32" s="503"/>
      <c r="AZ32" s="503"/>
      <c r="BA32" s="502"/>
      <c r="BB32" s="502"/>
      <c r="BC32" s="503"/>
      <c r="BD32" s="503"/>
      <c r="BE32" s="502"/>
      <c r="BF32" s="494"/>
      <c r="BG32" s="503"/>
      <c r="BH32" s="503"/>
      <c r="BI32" s="502"/>
      <c r="BJ32" s="503"/>
      <c r="BK32" s="502"/>
      <c r="BL32" s="503"/>
      <c r="BM32" s="502"/>
      <c r="BN32" s="503"/>
      <c r="BO32" s="502"/>
      <c r="BP32" s="494"/>
      <c r="BQ32" s="503"/>
      <c r="BR32" s="502"/>
      <c r="BS32" s="502"/>
      <c r="BT32" s="502"/>
      <c r="BU32" s="503"/>
      <c r="BV32" s="502"/>
      <c r="BW32" s="502"/>
      <c r="BX32" s="503"/>
      <c r="BY32" s="502"/>
      <c r="BZ32" s="494"/>
      <c r="CA32" s="502"/>
      <c r="CB32" s="157"/>
      <c r="CC32" s="157"/>
      <c r="CD32" s="157"/>
      <c r="CE32" s="157"/>
      <c r="CF32" s="157"/>
      <c r="CG32" s="157"/>
      <c r="CH32" s="157"/>
      <c r="CI32" s="157"/>
      <c r="CJ32" s="157"/>
      <c r="CK32" s="157"/>
      <c r="CL32" s="157"/>
      <c r="CM32" s="157"/>
      <c r="CN32" s="157"/>
      <c r="CO32" s="157"/>
      <c r="CP32" s="157"/>
      <c r="CQ32" s="157"/>
      <c r="CR32" s="157"/>
      <c r="CS32" s="157"/>
      <c r="CT32" s="157"/>
      <c r="CU32" s="157"/>
      <c r="CV32" s="157"/>
      <c r="CW32" s="157"/>
      <c r="CX32" s="157"/>
      <c r="CY32" s="157"/>
      <c r="CZ32" s="157"/>
      <c r="DA32" s="157"/>
    </row>
    <row r="33" spans="1:105" ht="21" customHeight="1" thickTop="1" thickBot="1" x14ac:dyDescent="0.35">
      <c r="A33" s="484"/>
      <c r="B33" s="486"/>
      <c r="C33" s="486"/>
      <c r="D33" s="486"/>
      <c r="E33" s="487"/>
      <c r="F33" s="486"/>
      <c r="G33" s="486"/>
      <c r="H33" s="486"/>
      <c r="I33" s="486"/>
      <c r="J33" s="484"/>
      <c r="K33" s="484"/>
      <c r="L33" s="484"/>
      <c r="M33" s="560"/>
      <c r="N33" s="494">
        <v>5</v>
      </c>
      <c r="O33" s="495"/>
      <c r="P33" s="495"/>
      <c r="Q33" s="496"/>
      <c r="R33" s="496"/>
      <c r="S33" s="496"/>
      <c r="T33" s="496"/>
      <c r="U33" s="496"/>
      <c r="V33" s="496"/>
      <c r="W33" s="496"/>
      <c r="X33" s="496">
        <f t="shared" si="1"/>
        <v>0</v>
      </c>
      <c r="Y33" s="551" t="str">
        <f t="shared" si="0"/>
        <v>DEBIL</v>
      </c>
      <c r="Z33" s="552"/>
      <c r="AA33" s="553" t="str">
        <f t="shared" si="2"/>
        <v/>
      </c>
      <c r="AB33" s="496" t="str">
        <f t="shared" si="3"/>
        <v>SI</v>
      </c>
      <c r="AC33" s="496"/>
      <c r="AD33" s="554"/>
      <c r="AE33" s="554"/>
      <c r="AF33" s="555"/>
      <c r="AG33" s="555"/>
      <c r="AH33" s="556"/>
      <c r="AI33" s="556"/>
      <c r="AJ33" s="557"/>
      <c r="AK33" s="557"/>
      <c r="AL33" s="484"/>
      <c r="AM33" s="560"/>
      <c r="AN33" s="561"/>
      <c r="AO33" s="502"/>
      <c r="AP33" s="502"/>
      <c r="AQ33" s="503"/>
      <c r="AR33" s="503"/>
      <c r="AS33" s="502"/>
      <c r="AT33" s="502"/>
      <c r="AU33" s="503"/>
      <c r="AV33" s="503"/>
      <c r="AW33" s="502"/>
      <c r="AX33" s="502"/>
      <c r="AY33" s="503"/>
      <c r="AZ33" s="503"/>
      <c r="BA33" s="502"/>
      <c r="BB33" s="502"/>
      <c r="BC33" s="503"/>
      <c r="BD33" s="503"/>
      <c r="BE33" s="502"/>
      <c r="BF33" s="494"/>
      <c r="BG33" s="503"/>
      <c r="BH33" s="503"/>
      <c r="BI33" s="502"/>
      <c r="BJ33" s="503"/>
      <c r="BK33" s="502"/>
      <c r="BL33" s="503"/>
      <c r="BM33" s="502"/>
      <c r="BN33" s="503"/>
      <c r="BO33" s="502"/>
      <c r="BP33" s="494"/>
      <c r="BQ33" s="503"/>
      <c r="BR33" s="502"/>
      <c r="BS33" s="502"/>
      <c r="BT33" s="502"/>
      <c r="BU33" s="503"/>
      <c r="BV33" s="502"/>
      <c r="BW33" s="502"/>
      <c r="BX33" s="503"/>
      <c r="BY33" s="502"/>
      <c r="BZ33" s="494"/>
      <c r="CA33" s="502"/>
      <c r="CB33" s="157"/>
      <c r="CC33" s="157"/>
      <c r="CD33" s="157"/>
      <c r="CE33" s="157"/>
      <c r="CF33" s="157"/>
      <c r="CG33" s="157"/>
      <c r="CH33" s="157"/>
      <c r="CI33" s="157"/>
      <c r="CJ33" s="157"/>
      <c r="CK33" s="157"/>
      <c r="CL33" s="157"/>
      <c r="CM33" s="157"/>
      <c r="CN33" s="157"/>
      <c r="CO33" s="157"/>
      <c r="CP33" s="157"/>
      <c r="CQ33" s="157"/>
      <c r="CR33" s="157"/>
      <c r="CS33" s="157"/>
      <c r="CT33" s="157"/>
      <c r="CU33" s="157"/>
      <c r="CV33" s="157"/>
      <c r="CW33" s="157"/>
      <c r="CX33" s="157"/>
      <c r="CY33" s="157"/>
      <c r="CZ33" s="157"/>
      <c r="DA33" s="157"/>
    </row>
    <row r="34" spans="1:105" ht="21" customHeight="1" thickTop="1" thickBot="1" x14ac:dyDescent="0.35">
      <c r="A34" s="484"/>
      <c r="B34" s="486"/>
      <c r="C34" s="486"/>
      <c r="D34" s="486"/>
      <c r="E34" s="487"/>
      <c r="F34" s="486"/>
      <c r="G34" s="486"/>
      <c r="H34" s="486"/>
      <c r="I34" s="486"/>
      <c r="J34" s="484"/>
      <c r="K34" s="484"/>
      <c r="L34" s="484"/>
      <c r="M34" s="563"/>
      <c r="N34" s="494">
        <v>6</v>
      </c>
      <c r="O34" s="495"/>
      <c r="P34" s="495"/>
      <c r="Q34" s="496"/>
      <c r="R34" s="496"/>
      <c r="S34" s="496"/>
      <c r="T34" s="496"/>
      <c r="U34" s="496"/>
      <c r="V34" s="496"/>
      <c r="W34" s="496"/>
      <c r="X34" s="496">
        <f t="shared" si="1"/>
        <v>0</v>
      </c>
      <c r="Y34" s="551" t="str">
        <f t="shared" si="0"/>
        <v>DEBIL</v>
      </c>
      <c r="Z34" s="552"/>
      <c r="AA34" s="553" t="str">
        <f t="shared" si="2"/>
        <v/>
      </c>
      <c r="AB34" s="496" t="str">
        <f t="shared" si="3"/>
        <v>SI</v>
      </c>
      <c r="AC34" s="496"/>
      <c r="AD34" s="554"/>
      <c r="AE34" s="554"/>
      <c r="AF34" s="555"/>
      <c r="AG34" s="555"/>
      <c r="AH34" s="556"/>
      <c r="AI34" s="556"/>
      <c r="AJ34" s="557"/>
      <c r="AK34" s="557"/>
      <c r="AL34" s="484"/>
      <c r="AM34" s="563"/>
      <c r="AN34" s="564"/>
      <c r="AO34" s="502"/>
      <c r="AP34" s="502"/>
      <c r="AQ34" s="503"/>
      <c r="AR34" s="503"/>
      <c r="AS34" s="502"/>
      <c r="AT34" s="502"/>
      <c r="AU34" s="503"/>
      <c r="AV34" s="503"/>
      <c r="AW34" s="502"/>
      <c r="AX34" s="502"/>
      <c r="AY34" s="503"/>
      <c r="AZ34" s="503"/>
      <c r="BA34" s="502"/>
      <c r="BB34" s="502"/>
      <c r="BC34" s="503"/>
      <c r="BD34" s="503"/>
      <c r="BE34" s="502"/>
      <c r="BF34" s="494"/>
      <c r="BG34" s="503"/>
      <c r="BH34" s="503"/>
      <c r="BI34" s="502"/>
      <c r="BJ34" s="503"/>
      <c r="BK34" s="502"/>
      <c r="BL34" s="503"/>
      <c r="BM34" s="502"/>
      <c r="BN34" s="503"/>
      <c r="BO34" s="502"/>
      <c r="BP34" s="494"/>
      <c r="BQ34" s="503"/>
      <c r="BR34" s="502"/>
      <c r="BS34" s="502"/>
      <c r="BT34" s="502"/>
      <c r="BU34" s="503"/>
      <c r="BV34" s="502"/>
      <c r="BW34" s="502"/>
      <c r="BX34" s="503"/>
      <c r="BY34" s="502"/>
      <c r="BZ34" s="494"/>
      <c r="CA34" s="502"/>
      <c r="CB34" s="157"/>
      <c r="CC34" s="157"/>
      <c r="CD34" s="157"/>
      <c r="CE34" s="157"/>
      <c r="CF34" s="157"/>
      <c r="CG34" s="157"/>
      <c r="CH34" s="157"/>
      <c r="CI34" s="157"/>
      <c r="CJ34" s="157"/>
      <c r="CK34" s="157"/>
      <c r="CL34" s="157"/>
      <c r="CM34" s="157"/>
      <c r="CN34" s="157"/>
      <c r="CO34" s="157"/>
      <c r="CP34" s="157"/>
      <c r="CQ34" s="157"/>
      <c r="CR34" s="157"/>
      <c r="CS34" s="157"/>
      <c r="CT34" s="157"/>
      <c r="CU34" s="157"/>
      <c r="CV34" s="157"/>
      <c r="CW34" s="157"/>
      <c r="CX34" s="157"/>
      <c r="CY34" s="157"/>
      <c r="CZ34" s="157"/>
      <c r="DA34" s="157"/>
    </row>
    <row r="35" spans="1:105" ht="21" customHeight="1" thickTop="1" thickBot="1" x14ac:dyDescent="0.35">
      <c r="A35" s="228">
        <v>6</v>
      </c>
      <c r="B35" s="229"/>
      <c r="C35" s="229"/>
      <c r="D35" s="229"/>
      <c r="E35" s="230"/>
      <c r="F35" s="229"/>
      <c r="G35" s="229"/>
      <c r="H35" s="229"/>
      <c r="I35" s="229"/>
      <c r="J35" s="228"/>
      <c r="K35" s="228"/>
      <c r="L35" s="234">
        <f>+(J35*K35)*4</f>
        <v>0</v>
      </c>
      <c r="M35" s="235" t="b">
        <f>IF(OR(AND(J35=3,K35=4),AND(J35=2,K35=5),AND(J35=2,K35=5),AND(L35=20),AND(L35&gt;=52,L35&lt;=100)),"ZONA RIESGO EXTREMA",IF(OR(AND(J35=5,K35=2),AND(J35=4,K35=3),AND(J35=1,K35=4),AND(L35=16),AND(L35&gt;=28,L35&lt;=48)),"ZONA RIESGO ALTA",IF(OR(AND(J35=1,K35=3),AND(J35=4,K35=1),AND(L35=24)),"ZONA RIESGO MODERADA",IF(AND(L35&gt;=4,L35&lt;=16),"ZONA RIESGO BAJA"))))</f>
        <v>0</v>
      </c>
      <c r="N35" s="152">
        <v>1</v>
      </c>
      <c r="O35" s="116"/>
      <c r="P35" s="116"/>
      <c r="Q35" s="119"/>
      <c r="R35" s="119"/>
      <c r="S35" s="119"/>
      <c r="T35" s="119"/>
      <c r="U35" s="119"/>
      <c r="V35" s="119"/>
      <c r="W35" s="119"/>
      <c r="X35" s="122">
        <f t="shared" si="1"/>
        <v>0</v>
      </c>
      <c r="Y35" s="123" t="str">
        <f t="shared" si="0"/>
        <v>DEBIL</v>
      </c>
      <c r="Z35" s="121"/>
      <c r="AA35" s="124" t="str">
        <f t="shared" si="2"/>
        <v/>
      </c>
      <c r="AB35" s="122" t="str">
        <f t="shared" si="3"/>
        <v>SI</v>
      </c>
      <c r="AC35" s="119"/>
      <c r="AD35" s="232">
        <f>IF(AND(X35&gt;0,SUM(X36:X40)=0),X35,IF(AND(SUM(X35:X36)&gt;0,SUM(X37:X40)=0),AVERAGE(X35:X36),IF(AND(SUM(X35:X37)&gt;0,SUM(X38:X40)=0),AVERAGE(X35:X37),IF(AND(SUM(X35:X38)&gt;0,SUM(X39:X40)=0),AVERAGE(X35:X38),IF(AND(SUM(X35:X39)&gt;0,X40=0),AVERAGE(X35:X39),AVERAGE(X35:X40))))))</f>
        <v>0</v>
      </c>
      <c r="AE35" s="232" t="str">
        <f>IF(AND(AD35&gt;=50,AD35&lt;=99),"MODERADO",IF(AND(AD35=100), "FUERTE",IF(AND(AD35&lt;50), "DEBIL")))</f>
        <v>DEBIL</v>
      </c>
      <c r="AF35" s="233"/>
      <c r="AG35" s="233"/>
      <c r="AH35" s="238" t="str">
        <f>IFERROR(_xlfn.IFS(AND(AE35="MODERADO",AF35="Directamente"),1,AND(AE35="FUERTE",AF35="Directamente"),2),"0")</f>
        <v>0</v>
      </c>
      <c r="AI35" s="238" t="str">
        <f>IFERROR(_xlfn.IFS(AND(AE35="MODERADO",AG35="Directamente"),1,AND(AE35="FUERTE",AG35="Directamente"),2,AND(AE35="FUERTE",AG35="Indirectamente"),1),"0")</f>
        <v>0</v>
      </c>
      <c r="AJ35" s="231"/>
      <c r="AK35" s="231"/>
      <c r="AL35" s="234">
        <f>+(AJ35*AK35)*4</f>
        <v>0</v>
      </c>
      <c r="AM35" s="235" t="b">
        <f>IF(OR(AND(AJ35=3,AK35=4),AND(AJ35=2,AK35=5),AND(AJ35=2,AK35=5),AND(AL35=20),AND(AL35&gt;=52,AL35&lt;=100)),"ZONA RIESGO EXTREMA",IF(OR(AND(AJ35=5,AK35=2),AND(AJ35=4,AK35=3),AND(AJ35=1,AK35=4),AND(AL35=16),AND(AL35&gt;=28,AL35&lt;=48)),"ZONA RIESGO ALTA",IF(OR(AND(AJ35=1,AK35=3),AND(AJ35=4,AK35=1),AND(AL35=24)),"ZONA RIESGO MODERADA",IF(AND(AL35&gt;=4,AL35&lt;=16),"ZONA RIESGO BAJA"))))</f>
        <v>0</v>
      </c>
      <c r="AN35" s="239"/>
      <c r="AO35" s="151"/>
      <c r="AP35" s="151"/>
      <c r="AQ35" s="117"/>
      <c r="AR35" s="117"/>
      <c r="AS35" s="151"/>
      <c r="AT35" s="151"/>
      <c r="AU35" s="117"/>
      <c r="AV35" s="117"/>
      <c r="AW35" s="151"/>
      <c r="AX35" s="151"/>
      <c r="AY35" s="117"/>
      <c r="AZ35" s="117"/>
      <c r="BA35" s="151"/>
      <c r="BB35" s="151"/>
      <c r="BC35" s="117"/>
      <c r="BD35" s="117"/>
      <c r="BE35" s="151"/>
      <c r="BF35" s="152"/>
      <c r="BG35" s="117"/>
      <c r="BH35" s="117"/>
      <c r="BI35" s="151"/>
      <c r="BJ35" s="117"/>
      <c r="BK35" s="151"/>
      <c r="BL35" s="117"/>
      <c r="BM35" s="151"/>
      <c r="BN35" s="117"/>
      <c r="BO35" s="151"/>
      <c r="BP35" s="152"/>
      <c r="BQ35" s="117"/>
      <c r="BR35" s="151"/>
      <c r="BS35" s="151"/>
      <c r="BT35" s="151"/>
      <c r="BU35" s="117"/>
      <c r="BV35" s="151"/>
      <c r="BW35" s="151"/>
      <c r="BX35" s="117"/>
      <c r="BY35" s="151"/>
      <c r="BZ35" s="152"/>
      <c r="CA35" s="151"/>
      <c r="CB35" s="157"/>
      <c r="CC35" s="157"/>
      <c r="CD35" s="157"/>
      <c r="CE35" s="157"/>
      <c r="CF35" s="157"/>
      <c r="CG35" s="157"/>
      <c r="CH35" s="157"/>
      <c r="CI35" s="157"/>
      <c r="CJ35" s="157"/>
      <c r="CK35" s="157"/>
      <c r="CL35" s="157"/>
      <c r="CM35" s="157"/>
      <c r="CN35" s="157"/>
      <c r="CO35" s="157"/>
      <c r="CP35" s="157"/>
      <c r="CQ35" s="157"/>
      <c r="CR35" s="157"/>
      <c r="CS35" s="157"/>
      <c r="CT35" s="157"/>
      <c r="CU35" s="157"/>
      <c r="CV35" s="157"/>
      <c r="CW35" s="157"/>
      <c r="CX35" s="157"/>
      <c r="CY35" s="157"/>
      <c r="CZ35" s="157"/>
      <c r="DA35" s="157"/>
    </row>
    <row r="36" spans="1:105" ht="21" customHeight="1" thickTop="1" thickBot="1" x14ac:dyDescent="0.35">
      <c r="A36" s="228"/>
      <c r="B36" s="229"/>
      <c r="C36" s="229"/>
      <c r="D36" s="229"/>
      <c r="E36" s="230"/>
      <c r="F36" s="229"/>
      <c r="G36" s="229"/>
      <c r="H36" s="229"/>
      <c r="I36" s="229"/>
      <c r="J36" s="228"/>
      <c r="K36" s="228"/>
      <c r="L36" s="234"/>
      <c r="M36" s="236"/>
      <c r="N36" s="152">
        <v>2</v>
      </c>
      <c r="O36" s="116"/>
      <c r="P36" s="116"/>
      <c r="Q36" s="119"/>
      <c r="R36" s="119"/>
      <c r="S36" s="119"/>
      <c r="T36" s="119"/>
      <c r="U36" s="119"/>
      <c r="V36" s="119"/>
      <c r="W36" s="119"/>
      <c r="X36" s="122">
        <f t="shared" si="1"/>
        <v>0</v>
      </c>
      <c r="Y36" s="123" t="str">
        <f t="shared" si="0"/>
        <v>DEBIL</v>
      </c>
      <c r="Z36" s="121"/>
      <c r="AA36" s="124" t="str">
        <f t="shared" si="2"/>
        <v/>
      </c>
      <c r="AB36" s="122" t="str">
        <f t="shared" si="3"/>
        <v>SI</v>
      </c>
      <c r="AC36" s="119"/>
      <c r="AD36" s="232"/>
      <c r="AE36" s="232"/>
      <c r="AF36" s="233"/>
      <c r="AG36" s="233"/>
      <c r="AH36" s="238"/>
      <c r="AI36" s="238"/>
      <c r="AJ36" s="231"/>
      <c r="AK36" s="231"/>
      <c r="AL36" s="234"/>
      <c r="AM36" s="236"/>
      <c r="AN36" s="240"/>
      <c r="AO36" s="151"/>
      <c r="AP36" s="151"/>
      <c r="AQ36" s="117"/>
      <c r="AR36" s="117"/>
      <c r="AS36" s="151"/>
      <c r="AT36" s="151"/>
      <c r="AU36" s="117"/>
      <c r="AV36" s="117"/>
      <c r="AW36" s="151"/>
      <c r="AX36" s="151"/>
      <c r="AY36" s="117"/>
      <c r="AZ36" s="117"/>
      <c r="BA36" s="151"/>
      <c r="BB36" s="151"/>
      <c r="BC36" s="117"/>
      <c r="BD36" s="117"/>
      <c r="BE36" s="151"/>
      <c r="BF36" s="152"/>
      <c r="BG36" s="117"/>
      <c r="BH36" s="117"/>
      <c r="BI36" s="151"/>
      <c r="BJ36" s="117"/>
      <c r="BK36" s="151"/>
      <c r="BL36" s="117"/>
      <c r="BM36" s="151"/>
      <c r="BN36" s="117"/>
      <c r="BO36" s="151"/>
      <c r="BP36" s="152"/>
      <c r="BQ36" s="117"/>
      <c r="BR36" s="151"/>
      <c r="BS36" s="151"/>
      <c r="BT36" s="151"/>
      <c r="BU36" s="117"/>
      <c r="BV36" s="151"/>
      <c r="BW36" s="151"/>
      <c r="BX36" s="117"/>
      <c r="BY36" s="151"/>
      <c r="BZ36" s="152"/>
      <c r="CA36" s="151"/>
      <c r="CB36" s="157"/>
      <c r="CC36" s="157"/>
      <c r="CD36" s="157"/>
      <c r="CE36" s="157"/>
      <c r="CF36" s="157"/>
      <c r="CG36" s="157"/>
      <c r="CH36" s="157"/>
      <c r="CI36" s="157"/>
      <c r="CJ36" s="157"/>
      <c r="CK36" s="157"/>
      <c r="CL36" s="157"/>
      <c r="CM36" s="157"/>
      <c r="CN36" s="157"/>
      <c r="CO36" s="157"/>
      <c r="CP36" s="157"/>
      <c r="CQ36" s="157"/>
      <c r="CR36" s="157"/>
      <c r="CS36" s="157"/>
      <c r="CT36" s="157"/>
      <c r="CU36" s="157"/>
      <c r="CV36" s="157"/>
      <c r="CW36" s="157"/>
      <c r="CX36" s="157"/>
      <c r="CY36" s="157"/>
      <c r="CZ36" s="157"/>
      <c r="DA36" s="157"/>
    </row>
    <row r="37" spans="1:105" ht="21" customHeight="1" thickTop="1" thickBot="1" x14ac:dyDescent="0.35">
      <c r="A37" s="228"/>
      <c r="B37" s="229"/>
      <c r="C37" s="229"/>
      <c r="D37" s="229"/>
      <c r="E37" s="230"/>
      <c r="F37" s="229"/>
      <c r="G37" s="229"/>
      <c r="H37" s="229"/>
      <c r="I37" s="229"/>
      <c r="J37" s="228"/>
      <c r="K37" s="228"/>
      <c r="L37" s="234"/>
      <c r="M37" s="236"/>
      <c r="N37" s="152">
        <v>3</v>
      </c>
      <c r="O37" s="118"/>
      <c r="P37" s="118"/>
      <c r="Q37" s="119"/>
      <c r="R37" s="119"/>
      <c r="S37" s="119"/>
      <c r="T37" s="119"/>
      <c r="U37" s="119"/>
      <c r="V37" s="119"/>
      <c r="W37" s="119"/>
      <c r="X37" s="122">
        <f t="shared" si="1"/>
        <v>0</v>
      </c>
      <c r="Y37" s="123" t="str">
        <f t="shared" si="0"/>
        <v>DEBIL</v>
      </c>
      <c r="Z37" s="121"/>
      <c r="AA37" s="124" t="str">
        <f t="shared" si="2"/>
        <v/>
      </c>
      <c r="AB37" s="122" t="str">
        <f t="shared" si="3"/>
        <v>SI</v>
      </c>
      <c r="AC37" s="119"/>
      <c r="AD37" s="232"/>
      <c r="AE37" s="232"/>
      <c r="AF37" s="233"/>
      <c r="AG37" s="233"/>
      <c r="AH37" s="238"/>
      <c r="AI37" s="238"/>
      <c r="AJ37" s="231"/>
      <c r="AK37" s="231"/>
      <c r="AL37" s="234"/>
      <c r="AM37" s="236"/>
      <c r="AN37" s="240"/>
      <c r="AO37" s="151"/>
      <c r="AP37" s="151"/>
      <c r="AQ37" s="117"/>
      <c r="AR37" s="117"/>
      <c r="AS37" s="151"/>
      <c r="AT37" s="151"/>
      <c r="AU37" s="117"/>
      <c r="AV37" s="117"/>
      <c r="AW37" s="151"/>
      <c r="AX37" s="151"/>
      <c r="AY37" s="117"/>
      <c r="AZ37" s="117"/>
      <c r="BA37" s="151"/>
      <c r="BB37" s="151"/>
      <c r="BC37" s="117"/>
      <c r="BD37" s="117"/>
      <c r="BE37" s="151"/>
      <c r="BF37" s="152"/>
      <c r="BG37" s="117"/>
      <c r="BH37" s="117"/>
      <c r="BI37" s="151"/>
      <c r="BJ37" s="117"/>
      <c r="BK37" s="151"/>
      <c r="BL37" s="117"/>
      <c r="BM37" s="151"/>
      <c r="BN37" s="117"/>
      <c r="BO37" s="151"/>
      <c r="BP37" s="152"/>
      <c r="BQ37" s="117"/>
      <c r="BR37" s="151"/>
      <c r="BS37" s="151"/>
      <c r="BT37" s="151"/>
      <c r="BU37" s="117"/>
      <c r="BV37" s="151"/>
      <c r="BW37" s="151"/>
      <c r="BX37" s="117"/>
      <c r="BY37" s="151"/>
      <c r="BZ37" s="152"/>
      <c r="CA37" s="151"/>
      <c r="CB37" s="157"/>
      <c r="CC37" s="157"/>
      <c r="CD37" s="157"/>
      <c r="CE37" s="157"/>
      <c r="CF37" s="157"/>
      <c r="CG37" s="157"/>
      <c r="CH37" s="157"/>
      <c r="CI37" s="157"/>
      <c r="CJ37" s="157"/>
      <c r="CK37" s="157"/>
      <c r="CL37" s="157"/>
      <c r="CM37" s="157"/>
      <c r="CN37" s="157"/>
      <c r="CO37" s="157"/>
      <c r="CP37" s="157"/>
      <c r="CQ37" s="157"/>
      <c r="CR37" s="157"/>
      <c r="CS37" s="157"/>
      <c r="CT37" s="157"/>
      <c r="CU37" s="157"/>
      <c r="CV37" s="157"/>
      <c r="CW37" s="157"/>
      <c r="CX37" s="157"/>
      <c r="CY37" s="157"/>
      <c r="CZ37" s="157"/>
      <c r="DA37" s="157"/>
    </row>
    <row r="38" spans="1:105" ht="21" customHeight="1" thickTop="1" thickBot="1" x14ac:dyDescent="0.35">
      <c r="A38" s="228"/>
      <c r="B38" s="229"/>
      <c r="C38" s="229"/>
      <c r="D38" s="229"/>
      <c r="E38" s="230"/>
      <c r="F38" s="229"/>
      <c r="G38" s="229"/>
      <c r="H38" s="229"/>
      <c r="I38" s="229"/>
      <c r="J38" s="228"/>
      <c r="K38" s="228"/>
      <c r="L38" s="234"/>
      <c r="M38" s="236"/>
      <c r="N38" s="152">
        <v>4</v>
      </c>
      <c r="O38" s="116"/>
      <c r="P38" s="116"/>
      <c r="Q38" s="119"/>
      <c r="R38" s="119"/>
      <c r="S38" s="119"/>
      <c r="T38" s="119"/>
      <c r="U38" s="119"/>
      <c r="V38" s="119"/>
      <c r="W38" s="119"/>
      <c r="X38" s="122">
        <f t="shared" si="1"/>
        <v>0</v>
      </c>
      <c r="Y38" s="123" t="str">
        <f t="shared" si="0"/>
        <v>DEBIL</v>
      </c>
      <c r="Z38" s="121"/>
      <c r="AA38" s="124" t="str">
        <f t="shared" si="2"/>
        <v/>
      </c>
      <c r="AB38" s="122" t="str">
        <f t="shared" si="3"/>
        <v>SI</v>
      </c>
      <c r="AC38" s="119"/>
      <c r="AD38" s="232"/>
      <c r="AE38" s="232"/>
      <c r="AF38" s="233"/>
      <c r="AG38" s="233"/>
      <c r="AH38" s="238"/>
      <c r="AI38" s="238"/>
      <c r="AJ38" s="231"/>
      <c r="AK38" s="231"/>
      <c r="AL38" s="234"/>
      <c r="AM38" s="236"/>
      <c r="AN38" s="240"/>
      <c r="AO38" s="151"/>
      <c r="AP38" s="151"/>
      <c r="AQ38" s="117"/>
      <c r="AR38" s="117"/>
      <c r="AS38" s="151"/>
      <c r="AT38" s="151"/>
      <c r="AU38" s="117"/>
      <c r="AV38" s="117"/>
      <c r="AW38" s="151"/>
      <c r="AX38" s="151"/>
      <c r="AY38" s="117"/>
      <c r="AZ38" s="117"/>
      <c r="BA38" s="151"/>
      <c r="BB38" s="151"/>
      <c r="BC38" s="117"/>
      <c r="BD38" s="117"/>
      <c r="BE38" s="151"/>
      <c r="BF38" s="152"/>
      <c r="BG38" s="117"/>
      <c r="BH38" s="117"/>
      <c r="BI38" s="151"/>
      <c r="BJ38" s="117"/>
      <c r="BK38" s="151"/>
      <c r="BL38" s="117"/>
      <c r="BM38" s="151"/>
      <c r="BN38" s="117"/>
      <c r="BO38" s="151"/>
      <c r="BP38" s="152"/>
      <c r="BQ38" s="117"/>
      <c r="BR38" s="151"/>
      <c r="BS38" s="151"/>
      <c r="BT38" s="151"/>
      <c r="BU38" s="117"/>
      <c r="BV38" s="151"/>
      <c r="BW38" s="151"/>
      <c r="BX38" s="117"/>
      <c r="BY38" s="151"/>
      <c r="BZ38" s="152"/>
      <c r="CA38" s="151"/>
      <c r="CB38" s="157"/>
      <c r="CC38" s="157"/>
      <c r="CD38" s="157"/>
      <c r="CE38" s="157"/>
      <c r="CF38" s="157"/>
      <c r="CG38" s="157"/>
      <c r="CH38" s="157"/>
      <c r="CI38" s="157"/>
      <c r="CJ38" s="157"/>
      <c r="CK38" s="157"/>
      <c r="CL38" s="157"/>
      <c r="CM38" s="157"/>
      <c r="CN38" s="157"/>
      <c r="CO38" s="157"/>
      <c r="CP38" s="157"/>
      <c r="CQ38" s="157"/>
      <c r="CR38" s="157"/>
      <c r="CS38" s="157"/>
      <c r="CT38" s="157"/>
      <c r="CU38" s="157"/>
      <c r="CV38" s="157"/>
      <c r="CW38" s="157"/>
      <c r="CX38" s="157"/>
      <c r="CY38" s="157"/>
      <c r="CZ38" s="157"/>
      <c r="DA38" s="157"/>
    </row>
    <row r="39" spans="1:105" ht="21" customHeight="1" thickTop="1" thickBot="1" x14ac:dyDescent="0.35">
      <c r="A39" s="228"/>
      <c r="B39" s="229"/>
      <c r="C39" s="229"/>
      <c r="D39" s="229"/>
      <c r="E39" s="230"/>
      <c r="F39" s="229"/>
      <c r="G39" s="229"/>
      <c r="H39" s="229"/>
      <c r="I39" s="229"/>
      <c r="J39" s="228"/>
      <c r="K39" s="228"/>
      <c r="L39" s="234"/>
      <c r="M39" s="236"/>
      <c r="N39" s="152">
        <v>5</v>
      </c>
      <c r="O39" s="116"/>
      <c r="P39" s="116"/>
      <c r="Q39" s="119"/>
      <c r="R39" s="119"/>
      <c r="S39" s="119"/>
      <c r="T39" s="119"/>
      <c r="U39" s="119"/>
      <c r="V39" s="119"/>
      <c r="W39" s="119"/>
      <c r="X39" s="122">
        <f t="shared" si="1"/>
        <v>0</v>
      </c>
      <c r="Y39" s="123" t="str">
        <f t="shared" si="0"/>
        <v>DEBIL</v>
      </c>
      <c r="Z39" s="121"/>
      <c r="AA39" s="124" t="str">
        <f t="shared" si="2"/>
        <v/>
      </c>
      <c r="AB39" s="122" t="str">
        <f t="shared" si="3"/>
        <v>SI</v>
      </c>
      <c r="AC39" s="119"/>
      <c r="AD39" s="232"/>
      <c r="AE39" s="232"/>
      <c r="AF39" s="233"/>
      <c r="AG39" s="233"/>
      <c r="AH39" s="238"/>
      <c r="AI39" s="238"/>
      <c r="AJ39" s="231"/>
      <c r="AK39" s="231"/>
      <c r="AL39" s="234"/>
      <c r="AM39" s="236"/>
      <c r="AN39" s="240"/>
      <c r="AO39" s="151"/>
      <c r="AP39" s="151"/>
      <c r="AQ39" s="117"/>
      <c r="AR39" s="117"/>
      <c r="AS39" s="151"/>
      <c r="AT39" s="151"/>
      <c r="AU39" s="117"/>
      <c r="AV39" s="117"/>
      <c r="AW39" s="151"/>
      <c r="AX39" s="151"/>
      <c r="AY39" s="117"/>
      <c r="AZ39" s="117"/>
      <c r="BA39" s="151"/>
      <c r="BB39" s="151"/>
      <c r="BC39" s="117"/>
      <c r="BD39" s="117"/>
      <c r="BE39" s="151"/>
      <c r="BF39" s="152"/>
      <c r="BG39" s="117"/>
      <c r="BH39" s="117"/>
      <c r="BI39" s="151"/>
      <c r="BJ39" s="117"/>
      <c r="BK39" s="151"/>
      <c r="BL39" s="117"/>
      <c r="BM39" s="151"/>
      <c r="BN39" s="117"/>
      <c r="BO39" s="151"/>
      <c r="BP39" s="152"/>
      <c r="BQ39" s="117"/>
      <c r="BR39" s="151"/>
      <c r="BS39" s="151"/>
      <c r="BT39" s="151"/>
      <c r="BU39" s="117"/>
      <c r="BV39" s="151"/>
      <c r="BW39" s="151"/>
      <c r="BX39" s="117"/>
      <c r="BY39" s="151"/>
      <c r="BZ39" s="152"/>
      <c r="CA39" s="151"/>
      <c r="CB39" s="157"/>
      <c r="CC39" s="157"/>
      <c r="CD39" s="157"/>
      <c r="CE39" s="157"/>
      <c r="CF39" s="157"/>
      <c r="CG39" s="157"/>
      <c r="CH39" s="157"/>
      <c r="CI39" s="157"/>
      <c r="CJ39" s="157"/>
      <c r="CK39" s="157"/>
      <c r="CL39" s="157"/>
      <c r="CM39" s="157"/>
      <c r="CN39" s="157"/>
      <c r="CO39" s="157"/>
      <c r="CP39" s="157"/>
      <c r="CQ39" s="157"/>
      <c r="CR39" s="157"/>
      <c r="CS39" s="157"/>
      <c r="CT39" s="157"/>
      <c r="CU39" s="157"/>
      <c r="CV39" s="157"/>
      <c r="CW39" s="157"/>
      <c r="CX39" s="157"/>
      <c r="CY39" s="157"/>
      <c r="CZ39" s="157"/>
      <c r="DA39" s="157"/>
    </row>
    <row r="40" spans="1:105" ht="21" customHeight="1" thickTop="1" thickBot="1" x14ac:dyDescent="0.35">
      <c r="A40" s="228"/>
      <c r="B40" s="229"/>
      <c r="C40" s="229"/>
      <c r="D40" s="229"/>
      <c r="E40" s="230"/>
      <c r="F40" s="229"/>
      <c r="G40" s="229"/>
      <c r="H40" s="229"/>
      <c r="I40" s="229"/>
      <c r="J40" s="228"/>
      <c r="K40" s="228"/>
      <c r="L40" s="234"/>
      <c r="M40" s="237"/>
      <c r="N40" s="152">
        <v>6</v>
      </c>
      <c r="O40" s="116"/>
      <c r="P40" s="116"/>
      <c r="Q40" s="119"/>
      <c r="R40" s="119"/>
      <c r="S40" s="119"/>
      <c r="T40" s="119"/>
      <c r="U40" s="119"/>
      <c r="V40" s="119"/>
      <c r="W40" s="119"/>
      <c r="X40" s="122">
        <f t="shared" si="1"/>
        <v>0</v>
      </c>
      <c r="Y40" s="123" t="str">
        <f t="shared" si="0"/>
        <v>DEBIL</v>
      </c>
      <c r="Z40" s="121"/>
      <c r="AA40" s="124" t="str">
        <f t="shared" si="2"/>
        <v/>
      </c>
      <c r="AB40" s="122" t="str">
        <f t="shared" si="3"/>
        <v>SI</v>
      </c>
      <c r="AC40" s="119"/>
      <c r="AD40" s="232"/>
      <c r="AE40" s="232"/>
      <c r="AF40" s="233"/>
      <c r="AG40" s="233"/>
      <c r="AH40" s="238"/>
      <c r="AI40" s="238"/>
      <c r="AJ40" s="231"/>
      <c r="AK40" s="231"/>
      <c r="AL40" s="234"/>
      <c r="AM40" s="237"/>
      <c r="AN40" s="241"/>
      <c r="AO40" s="151"/>
      <c r="AP40" s="151"/>
      <c r="AQ40" s="117"/>
      <c r="AR40" s="117"/>
      <c r="AS40" s="151"/>
      <c r="AT40" s="151"/>
      <c r="AU40" s="117"/>
      <c r="AV40" s="117"/>
      <c r="AW40" s="151"/>
      <c r="AX40" s="151"/>
      <c r="AY40" s="117"/>
      <c r="AZ40" s="117"/>
      <c r="BA40" s="151"/>
      <c r="BB40" s="151"/>
      <c r="BC40" s="117"/>
      <c r="BD40" s="117"/>
      <c r="BE40" s="151"/>
      <c r="BF40" s="152"/>
      <c r="BG40" s="117"/>
      <c r="BH40" s="117"/>
      <c r="BI40" s="151"/>
      <c r="BJ40" s="117"/>
      <c r="BK40" s="151"/>
      <c r="BL40" s="117"/>
      <c r="BM40" s="151"/>
      <c r="BN40" s="117"/>
      <c r="BO40" s="151"/>
      <c r="BP40" s="152"/>
      <c r="BQ40" s="117"/>
      <c r="BR40" s="151"/>
      <c r="BS40" s="151"/>
      <c r="BT40" s="151"/>
      <c r="BU40" s="117"/>
      <c r="BV40" s="151"/>
      <c r="BW40" s="151"/>
      <c r="BX40" s="117"/>
      <c r="BY40" s="151"/>
      <c r="BZ40" s="152"/>
      <c r="CA40" s="151"/>
      <c r="CB40" s="157"/>
      <c r="CC40" s="157"/>
      <c r="CD40" s="157"/>
      <c r="CE40" s="157"/>
      <c r="CF40" s="157"/>
      <c r="CG40" s="157"/>
      <c r="CH40" s="157"/>
      <c r="CI40" s="157"/>
      <c r="CJ40" s="157"/>
      <c r="CK40" s="157"/>
      <c r="CL40" s="157"/>
      <c r="CM40" s="157"/>
      <c r="CN40" s="157"/>
      <c r="CO40" s="157"/>
      <c r="CP40" s="157"/>
      <c r="CQ40" s="157"/>
      <c r="CR40" s="157"/>
      <c r="CS40" s="157"/>
      <c r="CT40" s="157"/>
      <c r="CU40" s="157"/>
      <c r="CV40" s="157"/>
      <c r="CW40" s="157"/>
      <c r="CX40" s="157"/>
      <c r="CY40" s="157"/>
      <c r="CZ40" s="157"/>
      <c r="DA40" s="157"/>
    </row>
    <row r="41" spans="1:105" ht="21" customHeight="1" thickTop="1" thickBot="1" x14ac:dyDescent="0.35">
      <c r="A41" s="228">
        <v>7</v>
      </c>
      <c r="B41" s="229"/>
      <c r="C41" s="229"/>
      <c r="D41" s="229"/>
      <c r="E41" s="230"/>
      <c r="F41" s="229"/>
      <c r="G41" s="229"/>
      <c r="H41" s="229"/>
      <c r="I41" s="229"/>
      <c r="J41" s="228"/>
      <c r="K41" s="228"/>
      <c r="L41" s="234">
        <f>+(J41*K41)*4</f>
        <v>0</v>
      </c>
      <c r="M41" s="235" t="b">
        <f>IF(OR(AND(J41=3,K41=4),AND(J41=2,K41=5),AND(J41=2,K41=5),AND(L41=20),AND(L41&gt;=52,L41&lt;=100)),"ZONA RIESGO EXTREMA",IF(OR(AND(J41=5,K41=2),AND(J41=4,K41=3),AND(J41=1,K41=4),AND(L41=16),AND(L41&gt;=28,L41&lt;=48)),"ZONA RIESGO ALTA",IF(OR(AND(J41=1,K41=3),AND(J41=4,K41=1),AND(L41=24)),"ZONA RIESGO MODERADA",IF(AND(L41&gt;=4,L41&lt;=16),"ZONA RIESGO BAJA"))))</f>
        <v>0</v>
      </c>
      <c r="N41" s="152">
        <v>1</v>
      </c>
      <c r="O41" s="116"/>
      <c r="P41" s="116"/>
      <c r="Q41" s="119"/>
      <c r="R41" s="119"/>
      <c r="S41" s="119"/>
      <c r="T41" s="119"/>
      <c r="U41" s="119"/>
      <c r="V41" s="119"/>
      <c r="W41" s="119"/>
      <c r="X41" s="122">
        <f t="shared" si="1"/>
        <v>0</v>
      </c>
      <c r="Y41" s="123" t="str">
        <f t="shared" si="0"/>
        <v>DEBIL</v>
      </c>
      <c r="Z41" s="121"/>
      <c r="AA41" s="124" t="str">
        <f t="shared" si="2"/>
        <v/>
      </c>
      <c r="AB41" s="122" t="str">
        <f t="shared" si="3"/>
        <v>SI</v>
      </c>
      <c r="AC41" s="119"/>
      <c r="AD41" s="232">
        <f>IF(AND(X41&gt;0,SUM(X42:X46)=0),X41,IF(AND(SUM(X41:X42)&gt;0,SUM(X43:X46)=0),AVERAGE(X41:X42),IF(AND(SUM(X41:X43)&gt;0,SUM(X44:X46)=0),AVERAGE(X41:X43),IF(AND(SUM(X41:X44)&gt;0,SUM(X45:X46)=0),AVERAGE(X41:X44),IF(AND(SUM(X41:X45)&gt;0,X46=0),AVERAGE(X41:X45),AVERAGE(X41:X46))))))</f>
        <v>0</v>
      </c>
      <c r="AE41" s="232" t="str">
        <f>IF(AND(AD41&gt;=50,AD41&lt;=99),"MODERADO",IF(AND(AD41=100), "FUERTE",IF(AND(AD41&lt;50), "DEBIL")))</f>
        <v>DEBIL</v>
      </c>
      <c r="AF41" s="233"/>
      <c r="AG41" s="233"/>
      <c r="AH41" s="238" t="str">
        <f>IFERROR(_xlfn.IFS(AND(AE41="MODERADO",AF41="Directamente"),1,AND(AE41="FUERTE",AF41="Directamente"),2),"0")</f>
        <v>0</v>
      </c>
      <c r="AI41" s="238" t="str">
        <f>IFERROR(_xlfn.IFS(AND(AE41="MODERADO",AG41="Directamente"),1,AND(AE41="FUERTE",AG41="Directamente"),2,AND(AE41="FUERTE",AG41="Indirectamente"),1),"0")</f>
        <v>0</v>
      </c>
      <c r="AJ41" s="231"/>
      <c r="AK41" s="231"/>
      <c r="AL41" s="234">
        <f>+(AJ41*AK41)*4</f>
        <v>0</v>
      </c>
      <c r="AM41" s="235" t="b">
        <f>IF(OR(AND(AJ41=3,AK41=4),AND(AJ41=2,AK41=5),AND(AJ41=2,AK41=5),AND(AL41=20),AND(AL41&gt;=52,AL41&lt;=100)),"ZONA RIESGO EXTREMA",IF(OR(AND(AJ41=5,AK41=2),AND(AJ41=4,AK41=3),AND(AJ41=1,AK41=4),AND(AL41=16),AND(AL41&gt;=28,AL41&lt;=48)),"ZONA RIESGO ALTA",IF(OR(AND(AJ41=1,AK41=3),AND(AJ41=4,AK41=1),AND(AL41=24)),"ZONA RIESGO MODERADA",IF(AND(AL41&gt;=4,AL41&lt;=16),"ZONA RIESGO BAJA"))))</f>
        <v>0</v>
      </c>
      <c r="AN41" s="239"/>
      <c r="AO41" s="151"/>
      <c r="AP41" s="151"/>
      <c r="AQ41" s="117"/>
      <c r="AR41" s="117"/>
      <c r="AS41" s="151"/>
      <c r="AT41" s="151"/>
      <c r="AU41" s="117"/>
      <c r="AV41" s="117"/>
      <c r="AW41" s="151"/>
      <c r="AX41" s="151"/>
      <c r="AY41" s="117"/>
      <c r="AZ41" s="117"/>
      <c r="BA41" s="151"/>
      <c r="BB41" s="151"/>
      <c r="BC41" s="117"/>
      <c r="BD41" s="117"/>
      <c r="BE41" s="151"/>
      <c r="BF41" s="152"/>
      <c r="BG41" s="117"/>
      <c r="BH41" s="117"/>
      <c r="BI41" s="151"/>
      <c r="BJ41" s="117"/>
      <c r="BK41" s="151"/>
      <c r="BL41" s="117"/>
      <c r="BM41" s="151"/>
      <c r="BN41" s="117"/>
      <c r="BO41" s="151"/>
      <c r="BP41" s="152"/>
      <c r="BQ41" s="117"/>
      <c r="BR41" s="151"/>
      <c r="BS41" s="151"/>
      <c r="BT41" s="151"/>
      <c r="BU41" s="117"/>
      <c r="BV41" s="151"/>
      <c r="BW41" s="151"/>
      <c r="BX41" s="117"/>
      <c r="BY41" s="151"/>
      <c r="BZ41" s="152"/>
      <c r="CA41" s="151"/>
      <c r="CB41" s="157"/>
      <c r="CC41" s="157"/>
      <c r="CD41" s="157"/>
      <c r="CE41" s="157"/>
      <c r="CF41" s="157"/>
      <c r="CG41" s="157"/>
      <c r="CH41" s="157"/>
      <c r="CI41" s="157"/>
      <c r="CJ41" s="157"/>
      <c r="CK41" s="157"/>
      <c r="CL41" s="157"/>
      <c r="CM41" s="157"/>
      <c r="CN41" s="157"/>
      <c r="CO41" s="157"/>
      <c r="CP41" s="157"/>
      <c r="CQ41" s="157"/>
      <c r="CR41" s="157"/>
      <c r="CS41" s="157"/>
      <c r="CT41" s="157"/>
      <c r="CU41" s="157"/>
      <c r="CV41" s="157"/>
      <c r="CW41" s="157"/>
      <c r="CX41" s="157"/>
      <c r="CY41" s="157"/>
      <c r="CZ41" s="157"/>
      <c r="DA41" s="157"/>
    </row>
    <row r="42" spans="1:105" ht="21" customHeight="1" thickTop="1" thickBot="1" x14ac:dyDescent="0.35">
      <c r="A42" s="228"/>
      <c r="B42" s="229"/>
      <c r="C42" s="229"/>
      <c r="D42" s="229"/>
      <c r="E42" s="230"/>
      <c r="F42" s="229"/>
      <c r="G42" s="229"/>
      <c r="H42" s="229"/>
      <c r="I42" s="229"/>
      <c r="J42" s="228"/>
      <c r="K42" s="228"/>
      <c r="L42" s="234"/>
      <c r="M42" s="236"/>
      <c r="N42" s="152">
        <v>2</v>
      </c>
      <c r="O42" s="116"/>
      <c r="P42" s="116"/>
      <c r="Q42" s="119"/>
      <c r="R42" s="119"/>
      <c r="S42" s="119"/>
      <c r="T42" s="119"/>
      <c r="U42" s="119"/>
      <c r="V42" s="119"/>
      <c r="W42" s="119"/>
      <c r="X42" s="122">
        <f t="shared" si="1"/>
        <v>0</v>
      </c>
      <c r="Y42" s="123" t="str">
        <f t="shared" si="0"/>
        <v>DEBIL</v>
      </c>
      <c r="Z42" s="121"/>
      <c r="AA42" s="124" t="str">
        <f t="shared" si="2"/>
        <v/>
      </c>
      <c r="AB42" s="122" t="str">
        <f t="shared" si="3"/>
        <v>SI</v>
      </c>
      <c r="AC42" s="119"/>
      <c r="AD42" s="232"/>
      <c r="AE42" s="232"/>
      <c r="AF42" s="233"/>
      <c r="AG42" s="233"/>
      <c r="AH42" s="238"/>
      <c r="AI42" s="238"/>
      <c r="AJ42" s="231"/>
      <c r="AK42" s="231"/>
      <c r="AL42" s="234"/>
      <c r="AM42" s="236"/>
      <c r="AN42" s="240"/>
      <c r="AO42" s="151"/>
      <c r="AP42" s="151"/>
      <c r="AQ42" s="117"/>
      <c r="AR42" s="117"/>
      <c r="AS42" s="151"/>
      <c r="AT42" s="151"/>
      <c r="AU42" s="117"/>
      <c r="AV42" s="117"/>
      <c r="AW42" s="151"/>
      <c r="AX42" s="151"/>
      <c r="AY42" s="117"/>
      <c r="AZ42" s="117"/>
      <c r="BA42" s="151"/>
      <c r="BB42" s="151"/>
      <c r="BC42" s="117"/>
      <c r="BD42" s="117"/>
      <c r="BE42" s="151"/>
      <c r="BF42" s="152"/>
      <c r="BG42" s="117"/>
      <c r="BH42" s="117"/>
      <c r="BI42" s="151"/>
      <c r="BJ42" s="117"/>
      <c r="BK42" s="151"/>
      <c r="BL42" s="117"/>
      <c r="BM42" s="151"/>
      <c r="BN42" s="117"/>
      <c r="BO42" s="151"/>
      <c r="BP42" s="152"/>
      <c r="BQ42" s="117"/>
      <c r="BR42" s="151"/>
      <c r="BS42" s="151"/>
      <c r="BT42" s="151"/>
      <c r="BU42" s="117"/>
      <c r="BV42" s="151"/>
      <c r="BW42" s="151"/>
      <c r="BX42" s="117"/>
      <c r="BY42" s="151"/>
      <c r="BZ42" s="152"/>
      <c r="CA42" s="151"/>
      <c r="CB42" s="157"/>
      <c r="CC42" s="157"/>
      <c r="CD42" s="157"/>
      <c r="CE42" s="157"/>
      <c r="CF42" s="157"/>
      <c r="CG42" s="157"/>
      <c r="CH42" s="157"/>
      <c r="CI42" s="157"/>
      <c r="CJ42" s="157"/>
      <c r="CK42" s="157"/>
      <c r="CL42" s="157"/>
      <c r="CM42" s="157"/>
      <c r="CN42" s="157"/>
      <c r="CO42" s="157"/>
      <c r="CP42" s="157"/>
      <c r="CQ42" s="157"/>
      <c r="CR42" s="157"/>
      <c r="CS42" s="157"/>
      <c r="CT42" s="157"/>
      <c r="CU42" s="157"/>
      <c r="CV42" s="157"/>
      <c r="CW42" s="157"/>
      <c r="CX42" s="157"/>
      <c r="CY42" s="157"/>
      <c r="CZ42" s="157"/>
      <c r="DA42" s="157"/>
    </row>
    <row r="43" spans="1:105" ht="21" customHeight="1" thickTop="1" thickBot="1" x14ac:dyDescent="0.35">
      <c r="A43" s="228"/>
      <c r="B43" s="229"/>
      <c r="C43" s="229"/>
      <c r="D43" s="229"/>
      <c r="E43" s="230"/>
      <c r="F43" s="229"/>
      <c r="G43" s="229"/>
      <c r="H43" s="229"/>
      <c r="I43" s="229"/>
      <c r="J43" s="228"/>
      <c r="K43" s="228"/>
      <c r="L43" s="234"/>
      <c r="M43" s="236"/>
      <c r="N43" s="152">
        <v>3</v>
      </c>
      <c r="O43" s="118"/>
      <c r="P43" s="118"/>
      <c r="Q43" s="119"/>
      <c r="R43" s="119"/>
      <c r="S43" s="119"/>
      <c r="T43" s="119"/>
      <c r="U43" s="119"/>
      <c r="V43" s="119"/>
      <c r="W43" s="119"/>
      <c r="X43" s="122">
        <f t="shared" si="1"/>
        <v>0</v>
      </c>
      <c r="Y43" s="123" t="str">
        <f t="shared" si="0"/>
        <v>DEBIL</v>
      </c>
      <c r="Z43" s="121"/>
      <c r="AA43" s="124" t="str">
        <f t="shared" si="2"/>
        <v/>
      </c>
      <c r="AB43" s="122" t="str">
        <f t="shared" si="3"/>
        <v>SI</v>
      </c>
      <c r="AC43" s="119"/>
      <c r="AD43" s="232"/>
      <c r="AE43" s="232"/>
      <c r="AF43" s="233"/>
      <c r="AG43" s="233"/>
      <c r="AH43" s="238"/>
      <c r="AI43" s="238"/>
      <c r="AJ43" s="231"/>
      <c r="AK43" s="231"/>
      <c r="AL43" s="234"/>
      <c r="AM43" s="236"/>
      <c r="AN43" s="240"/>
      <c r="AO43" s="151"/>
      <c r="AP43" s="151"/>
      <c r="AQ43" s="117"/>
      <c r="AR43" s="117"/>
      <c r="AS43" s="151"/>
      <c r="AT43" s="151"/>
      <c r="AU43" s="117"/>
      <c r="AV43" s="117"/>
      <c r="AW43" s="151"/>
      <c r="AX43" s="151"/>
      <c r="AY43" s="117"/>
      <c r="AZ43" s="117"/>
      <c r="BA43" s="151"/>
      <c r="BB43" s="151"/>
      <c r="BC43" s="117"/>
      <c r="BD43" s="117"/>
      <c r="BE43" s="151"/>
      <c r="BF43" s="152"/>
      <c r="BG43" s="117"/>
      <c r="BH43" s="117"/>
      <c r="BI43" s="151"/>
      <c r="BJ43" s="117"/>
      <c r="BK43" s="151"/>
      <c r="BL43" s="117"/>
      <c r="BM43" s="151"/>
      <c r="BN43" s="117"/>
      <c r="BO43" s="151"/>
      <c r="BP43" s="152"/>
      <c r="BQ43" s="117"/>
      <c r="BR43" s="151"/>
      <c r="BS43" s="151"/>
      <c r="BT43" s="151"/>
      <c r="BU43" s="117"/>
      <c r="BV43" s="151"/>
      <c r="BW43" s="151"/>
      <c r="BX43" s="117"/>
      <c r="BY43" s="151"/>
      <c r="BZ43" s="152"/>
      <c r="CA43" s="151"/>
      <c r="CB43" s="157"/>
      <c r="CC43" s="157"/>
      <c r="CD43" s="157"/>
      <c r="CE43" s="157"/>
      <c r="CF43" s="157"/>
      <c r="CG43" s="157"/>
      <c r="CH43" s="157"/>
      <c r="CI43" s="157"/>
      <c r="CJ43" s="157"/>
      <c r="CK43" s="157"/>
      <c r="CL43" s="157"/>
      <c r="CM43" s="157"/>
      <c r="CN43" s="157"/>
      <c r="CO43" s="157"/>
      <c r="CP43" s="157"/>
      <c r="CQ43" s="157"/>
      <c r="CR43" s="157"/>
      <c r="CS43" s="157"/>
      <c r="CT43" s="157"/>
      <c r="CU43" s="157"/>
      <c r="CV43" s="157"/>
      <c r="CW43" s="157"/>
      <c r="CX43" s="157"/>
      <c r="CY43" s="157"/>
      <c r="CZ43" s="157"/>
      <c r="DA43" s="157"/>
    </row>
    <row r="44" spans="1:105" ht="21" customHeight="1" thickTop="1" thickBot="1" x14ac:dyDescent="0.35">
      <c r="A44" s="228"/>
      <c r="B44" s="229"/>
      <c r="C44" s="229"/>
      <c r="D44" s="229"/>
      <c r="E44" s="230"/>
      <c r="F44" s="229"/>
      <c r="G44" s="229"/>
      <c r="H44" s="229"/>
      <c r="I44" s="229"/>
      <c r="J44" s="228"/>
      <c r="K44" s="228"/>
      <c r="L44" s="234"/>
      <c r="M44" s="236"/>
      <c r="N44" s="152">
        <v>4</v>
      </c>
      <c r="O44" s="116"/>
      <c r="P44" s="116"/>
      <c r="Q44" s="119"/>
      <c r="R44" s="119"/>
      <c r="S44" s="119"/>
      <c r="T44" s="119"/>
      <c r="U44" s="119"/>
      <c r="V44" s="119"/>
      <c r="W44" s="119"/>
      <c r="X44" s="122">
        <f t="shared" si="1"/>
        <v>0</v>
      </c>
      <c r="Y44" s="123" t="str">
        <f t="shared" si="0"/>
        <v>DEBIL</v>
      </c>
      <c r="Z44" s="121"/>
      <c r="AA44" s="124" t="str">
        <f t="shared" si="2"/>
        <v/>
      </c>
      <c r="AB44" s="122" t="str">
        <f t="shared" si="3"/>
        <v>SI</v>
      </c>
      <c r="AC44" s="119"/>
      <c r="AD44" s="232"/>
      <c r="AE44" s="232"/>
      <c r="AF44" s="233"/>
      <c r="AG44" s="233"/>
      <c r="AH44" s="238"/>
      <c r="AI44" s="238"/>
      <c r="AJ44" s="231"/>
      <c r="AK44" s="231"/>
      <c r="AL44" s="234"/>
      <c r="AM44" s="236"/>
      <c r="AN44" s="240"/>
      <c r="AO44" s="151"/>
      <c r="AP44" s="151"/>
      <c r="AQ44" s="117"/>
      <c r="AR44" s="117"/>
      <c r="AS44" s="151"/>
      <c r="AT44" s="151"/>
      <c r="AU44" s="117"/>
      <c r="AV44" s="117"/>
      <c r="AW44" s="151"/>
      <c r="AX44" s="151"/>
      <c r="AY44" s="117"/>
      <c r="AZ44" s="117"/>
      <c r="BA44" s="151"/>
      <c r="BB44" s="151"/>
      <c r="BC44" s="117"/>
      <c r="BD44" s="117"/>
      <c r="BE44" s="151"/>
      <c r="BF44" s="152"/>
      <c r="BG44" s="117"/>
      <c r="BH44" s="117"/>
      <c r="BI44" s="151"/>
      <c r="BJ44" s="117"/>
      <c r="BK44" s="151"/>
      <c r="BL44" s="117"/>
      <c r="BM44" s="151"/>
      <c r="BN44" s="117"/>
      <c r="BO44" s="151"/>
      <c r="BP44" s="152"/>
      <c r="BQ44" s="117"/>
      <c r="BR44" s="151"/>
      <c r="BS44" s="151"/>
      <c r="BT44" s="151"/>
      <c r="BU44" s="117"/>
      <c r="BV44" s="151"/>
      <c r="BW44" s="151"/>
      <c r="BX44" s="117"/>
      <c r="BY44" s="151"/>
      <c r="BZ44" s="152"/>
      <c r="CA44" s="151"/>
      <c r="CB44" s="157"/>
      <c r="CC44" s="157"/>
      <c r="CD44" s="157"/>
      <c r="CE44" s="157"/>
      <c r="CF44" s="157"/>
      <c r="CG44" s="157"/>
      <c r="CH44" s="157"/>
      <c r="CI44" s="157"/>
      <c r="CJ44" s="157"/>
      <c r="CK44" s="157"/>
      <c r="CL44" s="157"/>
      <c r="CM44" s="157"/>
      <c r="CN44" s="157"/>
      <c r="CO44" s="157"/>
      <c r="CP44" s="157"/>
      <c r="CQ44" s="157"/>
      <c r="CR44" s="157"/>
      <c r="CS44" s="157"/>
      <c r="CT44" s="157"/>
      <c r="CU44" s="157"/>
      <c r="CV44" s="157"/>
      <c r="CW44" s="157"/>
      <c r="CX44" s="157"/>
      <c r="CY44" s="157"/>
      <c r="CZ44" s="157"/>
      <c r="DA44" s="157"/>
    </row>
    <row r="45" spans="1:105" ht="21" customHeight="1" thickTop="1" thickBot="1" x14ac:dyDescent="0.35">
      <c r="A45" s="228"/>
      <c r="B45" s="229"/>
      <c r="C45" s="229"/>
      <c r="D45" s="229"/>
      <c r="E45" s="230"/>
      <c r="F45" s="229"/>
      <c r="G45" s="229"/>
      <c r="H45" s="229"/>
      <c r="I45" s="229"/>
      <c r="J45" s="228"/>
      <c r="K45" s="228"/>
      <c r="L45" s="234"/>
      <c r="M45" s="236"/>
      <c r="N45" s="152">
        <v>5</v>
      </c>
      <c r="O45" s="116"/>
      <c r="P45" s="116"/>
      <c r="Q45" s="119"/>
      <c r="R45" s="119"/>
      <c r="S45" s="119"/>
      <c r="T45" s="119"/>
      <c r="U45" s="119"/>
      <c r="V45" s="119"/>
      <c r="W45" s="119"/>
      <c r="X45" s="122">
        <f t="shared" si="1"/>
        <v>0</v>
      </c>
      <c r="Y45" s="123" t="str">
        <f t="shared" si="0"/>
        <v>DEBIL</v>
      </c>
      <c r="Z45" s="121"/>
      <c r="AA45" s="124" t="str">
        <f t="shared" si="2"/>
        <v/>
      </c>
      <c r="AB45" s="122" t="str">
        <f t="shared" si="3"/>
        <v>SI</v>
      </c>
      <c r="AC45" s="119"/>
      <c r="AD45" s="232"/>
      <c r="AE45" s="232"/>
      <c r="AF45" s="233"/>
      <c r="AG45" s="233"/>
      <c r="AH45" s="238"/>
      <c r="AI45" s="238"/>
      <c r="AJ45" s="231"/>
      <c r="AK45" s="231"/>
      <c r="AL45" s="234"/>
      <c r="AM45" s="236"/>
      <c r="AN45" s="240"/>
      <c r="AO45" s="151"/>
      <c r="AP45" s="151"/>
      <c r="AQ45" s="117"/>
      <c r="AR45" s="117"/>
      <c r="AS45" s="151"/>
      <c r="AT45" s="151"/>
      <c r="AU45" s="117"/>
      <c r="AV45" s="117"/>
      <c r="AW45" s="151"/>
      <c r="AX45" s="151"/>
      <c r="AY45" s="117"/>
      <c r="AZ45" s="117"/>
      <c r="BA45" s="151"/>
      <c r="BB45" s="151"/>
      <c r="BC45" s="117"/>
      <c r="BD45" s="117"/>
      <c r="BE45" s="151"/>
      <c r="BF45" s="152"/>
      <c r="BG45" s="117"/>
      <c r="BH45" s="117"/>
      <c r="BI45" s="151"/>
      <c r="BJ45" s="117"/>
      <c r="BK45" s="151"/>
      <c r="BL45" s="117"/>
      <c r="BM45" s="151"/>
      <c r="BN45" s="117"/>
      <c r="BO45" s="151"/>
      <c r="BP45" s="152"/>
      <c r="BQ45" s="117"/>
      <c r="BR45" s="151"/>
      <c r="BS45" s="151"/>
      <c r="BT45" s="151"/>
      <c r="BU45" s="117"/>
      <c r="BV45" s="151"/>
      <c r="BW45" s="151"/>
      <c r="BX45" s="117"/>
      <c r="BY45" s="151"/>
      <c r="BZ45" s="152"/>
      <c r="CA45" s="151"/>
      <c r="CB45" s="157"/>
      <c r="CC45" s="157"/>
      <c r="CD45" s="157"/>
      <c r="CE45" s="157"/>
      <c r="CF45" s="157"/>
      <c r="CG45" s="157"/>
      <c r="CH45" s="157"/>
      <c r="CI45" s="157"/>
      <c r="CJ45" s="157"/>
      <c r="CK45" s="157"/>
      <c r="CL45" s="157"/>
      <c r="CM45" s="157"/>
      <c r="CN45" s="157"/>
      <c r="CO45" s="157"/>
      <c r="CP45" s="157"/>
      <c r="CQ45" s="157"/>
      <c r="CR45" s="157"/>
      <c r="CS45" s="157"/>
      <c r="CT45" s="157"/>
      <c r="CU45" s="157"/>
      <c r="CV45" s="157"/>
      <c r="CW45" s="157"/>
      <c r="CX45" s="157"/>
      <c r="CY45" s="157"/>
      <c r="CZ45" s="157"/>
      <c r="DA45" s="157"/>
    </row>
    <row r="46" spans="1:105" ht="21" customHeight="1" thickTop="1" thickBot="1" x14ac:dyDescent="0.35">
      <c r="A46" s="228"/>
      <c r="B46" s="229"/>
      <c r="C46" s="229"/>
      <c r="D46" s="229"/>
      <c r="E46" s="230"/>
      <c r="F46" s="229"/>
      <c r="G46" s="229"/>
      <c r="H46" s="229"/>
      <c r="I46" s="229"/>
      <c r="J46" s="228"/>
      <c r="K46" s="228"/>
      <c r="L46" s="234"/>
      <c r="M46" s="237"/>
      <c r="N46" s="152">
        <v>6</v>
      </c>
      <c r="O46" s="116"/>
      <c r="P46" s="116"/>
      <c r="Q46" s="119"/>
      <c r="R46" s="119"/>
      <c r="S46" s="119"/>
      <c r="T46" s="119"/>
      <c r="U46" s="119"/>
      <c r="V46" s="119"/>
      <c r="W46" s="119"/>
      <c r="X46" s="122">
        <f t="shared" si="1"/>
        <v>0</v>
      </c>
      <c r="Y46" s="123" t="str">
        <f t="shared" si="0"/>
        <v>DEBIL</v>
      </c>
      <c r="Z46" s="121"/>
      <c r="AA46" s="124" t="str">
        <f t="shared" si="2"/>
        <v/>
      </c>
      <c r="AB46" s="122" t="str">
        <f t="shared" si="3"/>
        <v>SI</v>
      </c>
      <c r="AC46" s="119"/>
      <c r="AD46" s="232"/>
      <c r="AE46" s="232"/>
      <c r="AF46" s="233"/>
      <c r="AG46" s="233"/>
      <c r="AH46" s="238"/>
      <c r="AI46" s="238"/>
      <c r="AJ46" s="231"/>
      <c r="AK46" s="231"/>
      <c r="AL46" s="234"/>
      <c r="AM46" s="237"/>
      <c r="AN46" s="241"/>
      <c r="AO46" s="151"/>
      <c r="AP46" s="151"/>
      <c r="AQ46" s="117"/>
      <c r="AR46" s="117"/>
      <c r="AS46" s="151"/>
      <c r="AT46" s="151"/>
      <c r="AU46" s="117"/>
      <c r="AV46" s="117"/>
      <c r="AW46" s="151"/>
      <c r="AX46" s="151"/>
      <c r="AY46" s="117"/>
      <c r="AZ46" s="117"/>
      <c r="BA46" s="151"/>
      <c r="BB46" s="151"/>
      <c r="BC46" s="117"/>
      <c r="BD46" s="117"/>
      <c r="BE46" s="151"/>
      <c r="BF46" s="152"/>
      <c r="BG46" s="117"/>
      <c r="BH46" s="117"/>
      <c r="BI46" s="151"/>
      <c r="BJ46" s="117"/>
      <c r="BK46" s="151"/>
      <c r="BL46" s="117"/>
      <c r="BM46" s="151"/>
      <c r="BN46" s="117"/>
      <c r="BO46" s="151"/>
      <c r="BP46" s="152"/>
      <c r="BQ46" s="117"/>
      <c r="BR46" s="151"/>
      <c r="BS46" s="151"/>
      <c r="BT46" s="151"/>
      <c r="BU46" s="117"/>
      <c r="BV46" s="151"/>
      <c r="BW46" s="151"/>
      <c r="BX46" s="117"/>
      <c r="BY46" s="151"/>
      <c r="BZ46" s="152"/>
      <c r="CA46" s="151"/>
      <c r="CB46" s="157"/>
      <c r="CC46" s="157"/>
      <c r="CD46" s="157"/>
      <c r="CE46" s="157"/>
      <c r="CF46" s="157"/>
      <c r="CG46" s="157"/>
      <c r="CH46" s="157"/>
      <c r="CI46" s="157"/>
      <c r="CJ46" s="157"/>
      <c r="CK46" s="157"/>
      <c r="CL46" s="157"/>
      <c r="CM46" s="157"/>
      <c r="CN46" s="157"/>
      <c r="CO46" s="157"/>
      <c r="CP46" s="157"/>
      <c r="CQ46" s="157"/>
      <c r="CR46" s="157"/>
      <c r="CS46" s="157"/>
      <c r="CT46" s="157"/>
      <c r="CU46" s="157"/>
      <c r="CV46" s="157"/>
      <c r="CW46" s="157"/>
      <c r="CX46" s="157"/>
      <c r="CY46" s="157"/>
      <c r="CZ46" s="157"/>
      <c r="DA46" s="157"/>
    </row>
    <row r="47" spans="1:105" ht="21" customHeight="1" thickTop="1" thickBot="1" x14ac:dyDescent="0.35">
      <c r="A47" s="228">
        <v>8</v>
      </c>
      <c r="B47" s="229"/>
      <c r="C47" s="229"/>
      <c r="D47" s="229"/>
      <c r="E47" s="230"/>
      <c r="F47" s="229"/>
      <c r="G47" s="229"/>
      <c r="H47" s="229"/>
      <c r="I47" s="229"/>
      <c r="J47" s="228"/>
      <c r="K47" s="228"/>
      <c r="L47" s="234">
        <f>+(J47*K47)*4</f>
        <v>0</v>
      </c>
      <c r="M47" s="235" t="b">
        <f>IF(OR(AND(J47=3,K47=4),AND(J47=2,K47=5),AND(J47=2,K47=5),AND(L47=20),AND(L47&gt;=52,L47&lt;=100)),"ZONA RIESGO EXTREMA",IF(OR(AND(J47=5,K47=2),AND(J47=4,K47=3),AND(J47=1,K47=4),AND(L47=16),AND(L47&gt;=28,L47&lt;=48)),"ZONA RIESGO ALTA",IF(OR(AND(J47=1,K47=3),AND(J47=4,K47=1),AND(L47=24)),"ZONA RIESGO MODERADA",IF(AND(L47&gt;=4,L47&lt;=16),"ZONA RIESGO BAJA"))))</f>
        <v>0</v>
      </c>
      <c r="N47" s="152">
        <v>1</v>
      </c>
      <c r="O47" s="116"/>
      <c r="P47" s="116"/>
      <c r="Q47" s="119"/>
      <c r="R47" s="119"/>
      <c r="S47" s="119"/>
      <c r="T47" s="119"/>
      <c r="U47" s="119"/>
      <c r="V47" s="119"/>
      <c r="W47" s="119"/>
      <c r="X47" s="122">
        <f t="shared" si="1"/>
        <v>0</v>
      </c>
      <c r="Y47" s="123" t="str">
        <f t="shared" si="0"/>
        <v>DEBIL</v>
      </c>
      <c r="Z47" s="121"/>
      <c r="AA47" s="124" t="str">
        <f t="shared" si="2"/>
        <v/>
      </c>
      <c r="AB47" s="122" t="str">
        <f t="shared" si="3"/>
        <v>SI</v>
      </c>
      <c r="AC47" s="119"/>
      <c r="AD47" s="232">
        <f>IF(AND(X47&gt;0,SUM(X48:X52)=0),X47,IF(AND(SUM(X47:X48)&gt;0,SUM(X49:X52)=0),AVERAGE(X47:X48),IF(AND(SUM(X47:X49)&gt;0,SUM(X50:X52)=0),AVERAGE(X47:X49),IF(AND(SUM(X47:X50)&gt;0,SUM(X51:X52)=0),AVERAGE(X47:X50),IF(AND(SUM(X47:X51)&gt;0,X52=0),AVERAGE(X47:X51),AVERAGE(X47:X52))))))</f>
        <v>0</v>
      </c>
      <c r="AE47" s="232" t="str">
        <f>IF(AND(AD47&gt;=50,AD47&lt;=99),"MODERADO",IF(AND(AD47=100), "FUERTE",IF(AND(AD47&lt;50), "DEBIL")))</f>
        <v>DEBIL</v>
      </c>
      <c r="AF47" s="233"/>
      <c r="AG47" s="233"/>
      <c r="AH47" s="238" t="str">
        <f>IFERROR(_xlfn.IFS(AND(AE47="MODERADO",AF47="Directamente"),1,AND(AE47="FUERTE",AF47="Directamente"),2),"0")</f>
        <v>0</v>
      </c>
      <c r="AI47" s="238" t="str">
        <f>IFERROR(_xlfn.IFS(AND(AE47="MODERADO",AG47="Directamente"),1,AND(AE47="FUERTE",AG47="Directamente"),2,AND(AE47="FUERTE",AG47="Indirectamente"),1),"0")</f>
        <v>0</v>
      </c>
      <c r="AJ47" s="231"/>
      <c r="AK47" s="231"/>
      <c r="AL47" s="234">
        <f>+(AJ47*AK47)*4</f>
        <v>0</v>
      </c>
      <c r="AM47" s="235" t="b">
        <f>IF(OR(AND(AJ47=3,AK47=4),AND(AJ47=2,AK47=5),AND(AJ47=2,AK47=5),AND(AL47=20),AND(AL47&gt;=52,AL47&lt;=100)),"ZONA RIESGO EXTREMA",IF(OR(AND(AJ47=5,AK47=2),AND(AJ47=4,AK47=3),AND(AJ47=1,AK47=4),AND(AL47=16),AND(AL47&gt;=28,AL47&lt;=48)),"ZONA RIESGO ALTA",IF(OR(AND(AJ47=1,AK47=3),AND(AJ47=4,AK47=1),AND(AL47=24)),"ZONA RIESGO MODERADA",IF(AND(AL47&gt;=4,AL47&lt;=16),"ZONA RIESGO BAJA"))))</f>
        <v>0</v>
      </c>
      <c r="AN47" s="239"/>
      <c r="AO47" s="151"/>
      <c r="AP47" s="151"/>
      <c r="AQ47" s="117"/>
      <c r="AR47" s="117"/>
      <c r="AS47" s="151"/>
      <c r="AT47" s="151"/>
      <c r="AU47" s="117"/>
      <c r="AV47" s="117"/>
      <c r="AW47" s="151"/>
      <c r="AX47" s="151"/>
      <c r="AY47" s="117"/>
      <c r="AZ47" s="117"/>
      <c r="BA47" s="151"/>
      <c r="BB47" s="151"/>
      <c r="BC47" s="117"/>
      <c r="BD47" s="117"/>
      <c r="BE47" s="151"/>
      <c r="BF47" s="152"/>
      <c r="BG47" s="117"/>
      <c r="BH47" s="117"/>
      <c r="BI47" s="151"/>
      <c r="BJ47" s="117"/>
      <c r="BK47" s="151"/>
      <c r="BL47" s="117"/>
      <c r="BM47" s="151"/>
      <c r="BN47" s="117"/>
      <c r="BO47" s="151"/>
      <c r="BP47" s="152"/>
      <c r="BQ47" s="117"/>
      <c r="BR47" s="151"/>
      <c r="BS47" s="151"/>
      <c r="BT47" s="151"/>
      <c r="BU47" s="117"/>
      <c r="BV47" s="151"/>
      <c r="BW47" s="151"/>
      <c r="BX47" s="117"/>
      <c r="BY47" s="151"/>
      <c r="BZ47" s="152"/>
      <c r="CA47" s="151"/>
      <c r="CB47" s="157"/>
      <c r="CC47" s="157"/>
      <c r="CD47" s="157"/>
      <c r="CE47" s="157"/>
      <c r="CF47" s="157"/>
      <c r="CG47" s="157"/>
      <c r="CH47" s="157"/>
      <c r="CI47" s="157"/>
      <c r="CJ47" s="157"/>
      <c r="CK47" s="157"/>
      <c r="CL47" s="157"/>
      <c r="CM47" s="157"/>
      <c r="CN47" s="157"/>
      <c r="CO47" s="157"/>
      <c r="CP47" s="157"/>
      <c r="CQ47" s="157"/>
      <c r="CR47" s="157"/>
      <c r="CS47" s="157"/>
      <c r="CT47" s="157"/>
      <c r="CU47" s="157"/>
      <c r="CV47" s="157"/>
      <c r="CW47" s="157"/>
      <c r="CX47" s="157"/>
      <c r="CY47" s="157"/>
      <c r="CZ47" s="157"/>
      <c r="DA47" s="157"/>
    </row>
    <row r="48" spans="1:105" ht="21" customHeight="1" thickTop="1" thickBot="1" x14ac:dyDescent="0.35">
      <c r="A48" s="228"/>
      <c r="B48" s="229"/>
      <c r="C48" s="229"/>
      <c r="D48" s="229"/>
      <c r="E48" s="230"/>
      <c r="F48" s="229"/>
      <c r="G48" s="229"/>
      <c r="H48" s="229"/>
      <c r="I48" s="229"/>
      <c r="J48" s="228"/>
      <c r="K48" s="228"/>
      <c r="L48" s="234"/>
      <c r="M48" s="236"/>
      <c r="N48" s="152">
        <v>2</v>
      </c>
      <c r="O48" s="116"/>
      <c r="P48" s="116"/>
      <c r="Q48" s="119"/>
      <c r="R48" s="119"/>
      <c r="S48" s="119"/>
      <c r="T48" s="119"/>
      <c r="U48" s="119"/>
      <c r="V48" s="119"/>
      <c r="W48" s="119"/>
      <c r="X48" s="122">
        <f t="shared" si="1"/>
        <v>0</v>
      </c>
      <c r="Y48" s="123" t="str">
        <f t="shared" si="0"/>
        <v>DEBIL</v>
      </c>
      <c r="Z48" s="121"/>
      <c r="AA48" s="124" t="str">
        <f t="shared" si="2"/>
        <v/>
      </c>
      <c r="AB48" s="122" t="str">
        <f t="shared" si="3"/>
        <v>SI</v>
      </c>
      <c r="AC48" s="119"/>
      <c r="AD48" s="232"/>
      <c r="AE48" s="232"/>
      <c r="AF48" s="233"/>
      <c r="AG48" s="233"/>
      <c r="AH48" s="238"/>
      <c r="AI48" s="238"/>
      <c r="AJ48" s="231"/>
      <c r="AK48" s="231"/>
      <c r="AL48" s="234"/>
      <c r="AM48" s="236"/>
      <c r="AN48" s="240"/>
      <c r="AO48" s="151"/>
      <c r="AP48" s="151"/>
      <c r="AQ48" s="117"/>
      <c r="AR48" s="117"/>
      <c r="AS48" s="151"/>
      <c r="AT48" s="151"/>
      <c r="AU48" s="117"/>
      <c r="AV48" s="117"/>
      <c r="AW48" s="151"/>
      <c r="AX48" s="151"/>
      <c r="AY48" s="117"/>
      <c r="AZ48" s="117"/>
      <c r="BA48" s="151"/>
      <c r="BB48" s="151"/>
      <c r="BC48" s="117"/>
      <c r="BD48" s="117"/>
      <c r="BE48" s="151"/>
      <c r="BF48" s="152"/>
      <c r="BG48" s="117"/>
      <c r="BH48" s="117"/>
      <c r="BI48" s="151"/>
      <c r="BJ48" s="117"/>
      <c r="BK48" s="151"/>
      <c r="BL48" s="117"/>
      <c r="BM48" s="151"/>
      <c r="BN48" s="117"/>
      <c r="BO48" s="151"/>
      <c r="BP48" s="152"/>
      <c r="BQ48" s="117"/>
      <c r="BR48" s="151"/>
      <c r="BS48" s="151"/>
      <c r="BT48" s="151"/>
      <c r="BU48" s="117"/>
      <c r="BV48" s="151"/>
      <c r="BW48" s="151"/>
      <c r="BX48" s="117"/>
      <c r="BY48" s="151"/>
      <c r="BZ48" s="152"/>
      <c r="CA48" s="151"/>
      <c r="CB48" s="157"/>
      <c r="CC48" s="157"/>
      <c r="CD48" s="157"/>
      <c r="CE48" s="157"/>
      <c r="CF48" s="157"/>
      <c r="CG48" s="157"/>
      <c r="CH48" s="157"/>
      <c r="CI48" s="157"/>
      <c r="CJ48" s="157"/>
      <c r="CK48" s="157"/>
      <c r="CL48" s="157"/>
      <c r="CM48" s="157"/>
      <c r="CN48" s="157"/>
      <c r="CO48" s="157"/>
      <c r="CP48" s="157"/>
      <c r="CQ48" s="157"/>
      <c r="CR48" s="157"/>
      <c r="CS48" s="157"/>
      <c r="CT48" s="157"/>
      <c r="CU48" s="157"/>
      <c r="CV48" s="157"/>
      <c r="CW48" s="157"/>
      <c r="CX48" s="157"/>
      <c r="CY48" s="157"/>
      <c r="CZ48" s="157"/>
      <c r="DA48" s="157"/>
    </row>
    <row r="49" spans="1:105" ht="21" customHeight="1" thickTop="1" thickBot="1" x14ac:dyDescent="0.35">
      <c r="A49" s="228"/>
      <c r="B49" s="229"/>
      <c r="C49" s="229"/>
      <c r="D49" s="229"/>
      <c r="E49" s="230"/>
      <c r="F49" s="229"/>
      <c r="G49" s="229"/>
      <c r="H49" s="229"/>
      <c r="I49" s="229"/>
      <c r="J49" s="228"/>
      <c r="K49" s="228"/>
      <c r="L49" s="234"/>
      <c r="M49" s="236"/>
      <c r="N49" s="152">
        <v>3</v>
      </c>
      <c r="O49" s="118"/>
      <c r="P49" s="118"/>
      <c r="Q49" s="119"/>
      <c r="R49" s="119"/>
      <c r="S49" s="119"/>
      <c r="T49" s="119"/>
      <c r="U49" s="119"/>
      <c r="V49" s="119"/>
      <c r="W49" s="119"/>
      <c r="X49" s="122">
        <f t="shared" si="1"/>
        <v>0</v>
      </c>
      <c r="Y49" s="123" t="str">
        <f t="shared" si="0"/>
        <v>DEBIL</v>
      </c>
      <c r="Z49" s="121"/>
      <c r="AA49" s="124" t="str">
        <f t="shared" si="2"/>
        <v/>
      </c>
      <c r="AB49" s="122" t="str">
        <f t="shared" si="3"/>
        <v>SI</v>
      </c>
      <c r="AC49" s="119"/>
      <c r="AD49" s="232"/>
      <c r="AE49" s="232"/>
      <c r="AF49" s="233"/>
      <c r="AG49" s="233"/>
      <c r="AH49" s="238"/>
      <c r="AI49" s="238"/>
      <c r="AJ49" s="231"/>
      <c r="AK49" s="231"/>
      <c r="AL49" s="234"/>
      <c r="AM49" s="236"/>
      <c r="AN49" s="240"/>
      <c r="AO49" s="151"/>
      <c r="AP49" s="151"/>
      <c r="AQ49" s="117"/>
      <c r="AR49" s="117"/>
      <c r="AS49" s="151"/>
      <c r="AT49" s="151"/>
      <c r="AU49" s="117"/>
      <c r="AV49" s="117"/>
      <c r="AW49" s="151"/>
      <c r="AX49" s="151"/>
      <c r="AY49" s="117"/>
      <c r="AZ49" s="117"/>
      <c r="BA49" s="151"/>
      <c r="BB49" s="151"/>
      <c r="BC49" s="117"/>
      <c r="BD49" s="117"/>
      <c r="BE49" s="151"/>
      <c r="BF49" s="152"/>
      <c r="BG49" s="117"/>
      <c r="BH49" s="117"/>
      <c r="BI49" s="151"/>
      <c r="BJ49" s="117"/>
      <c r="BK49" s="151"/>
      <c r="BL49" s="117"/>
      <c r="BM49" s="151"/>
      <c r="BN49" s="117"/>
      <c r="BO49" s="151"/>
      <c r="BP49" s="152"/>
      <c r="BQ49" s="117"/>
      <c r="BR49" s="151"/>
      <c r="BS49" s="151"/>
      <c r="BT49" s="151"/>
      <c r="BU49" s="117"/>
      <c r="BV49" s="151"/>
      <c r="BW49" s="151"/>
      <c r="BX49" s="117"/>
      <c r="BY49" s="151"/>
      <c r="BZ49" s="152"/>
      <c r="CA49" s="151"/>
      <c r="CB49" s="157"/>
      <c r="CC49" s="157"/>
      <c r="CD49" s="157"/>
      <c r="CE49" s="157"/>
      <c r="CF49" s="157"/>
      <c r="CG49" s="157"/>
      <c r="CH49" s="157"/>
      <c r="CI49" s="157"/>
      <c r="CJ49" s="157"/>
      <c r="CK49" s="157"/>
      <c r="CL49" s="157"/>
      <c r="CM49" s="157"/>
      <c r="CN49" s="157"/>
      <c r="CO49" s="157"/>
      <c r="CP49" s="157"/>
      <c r="CQ49" s="157"/>
      <c r="CR49" s="157"/>
      <c r="CS49" s="157"/>
      <c r="CT49" s="157"/>
      <c r="CU49" s="157"/>
      <c r="CV49" s="157"/>
      <c r="CW49" s="157"/>
      <c r="CX49" s="157"/>
      <c r="CY49" s="157"/>
      <c r="CZ49" s="157"/>
      <c r="DA49" s="157"/>
    </row>
    <row r="50" spans="1:105" ht="21" customHeight="1" thickTop="1" thickBot="1" x14ac:dyDescent="0.35">
      <c r="A50" s="228"/>
      <c r="B50" s="229"/>
      <c r="C50" s="229"/>
      <c r="D50" s="229"/>
      <c r="E50" s="230"/>
      <c r="F50" s="229"/>
      <c r="G50" s="229"/>
      <c r="H50" s="229"/>
      <c r="I50" s="229"/>
      <c r="J50" s="228"/>
      <c r="K50" s="228"/>
      <c r="L50" s="234"/>
      <c r="M50" s="236"/>
      <c r="N50" s="152">
        <v>4</v>
      </c>
      <c r="O50" s="116"/>
      <c r="P50" s="116"/>
      <c r="Q50" s="119"/>
      <c r="R50" s="119"/>
      <c r="S50" s="119"/>
      <c r="T50" s="119"/>
      <c r="U50" s="119"/>
      <c r="V50" s="119"/>
      <c r="W50" s="119"/>
      <c r="X50" s="122">
        <f t="shared" si="1"/>
        <v>0</v>
      </c>
      <c r="Y50" s="123" t="str">
        <f t="shared" si="0"/>
        <v>DEBIL</v>
      </c>
      <c r="Z50" s="121"/>
      <c r="AA50" s="124" t="str">
        <f t="shared" si="2"/>
        <v/>
      </c>
      <c r="AB50" s="122" t="str">
        <f t="shared" si="3"/>
        <v>SI</v>
      </c>
      <c r="AC50" s="119"/>
      <c r="AD50" s="232"/>
      <c r="AE50" s="232"/>
      <c r="AF50" s="233"/>
      <c r="AG50" s="233"/>
      <c r="AH50" s="238"/>
      <c r="AI50" s="238"/>
      <c r="AJ50" s="231"/>
      <c r="AK50" s="231"/>
      <c r="AL50" s="234"/>
      <c r="AM50" s="236"/>
      <c r="AN50" s="240"/>
      <c r="AO50" s="151"/>
      <c r="AP50" s="151"/>
      <c r="AQ50" s="117"/>
      <c r="AR50" s="117"/>
      <c r="AS50" s="151"/>
      <c r="AT50" s="151"/>
      <c r="AU50" s="117"/>
      <c r="AV50" s="117"/>
      <c r="AW50" s="151"/>
      <c r="AX50" s="151"/>
      <c r="AY50" s="117"/>
      <c r="AZ50" s="117"/>
      <c r="BA50" s="151"/>
      <c r="BB50" s="151"/>
      <c r="BC50" s="117"/>
      <c r="BD50" s="117"/>
      <c r="BE50" s="151"/>
      <c r="BF50" s="152"/>
      <c r="BG50" s="117"/>
      <c r="BH50" s="117"/>
      <c r="BI50" s="151"/>
      <c r="BJ50" s="117"/>
      <c r="BK50" s="151"/>
      <c r="BL50" s="117"/>
      <c r="BM50" s="151"/>
      <c r="BN50" s="117"/>
      <c r="BO50" s="151"/>
      <c r="BP50" s="152"/>
      <c r="BQ50" s="117"/>
      <c r="BR50" s="151"/>
      <c r="BS50" s="151"/>
      <c r="BT50" s="151"/>
      <c r="BU50" s="117"/>
      <c r="BV50" s="151"/>
      <c r="BW50" s="151"/>
      <c r="BX50" s="117"/>
      <c r="BY50" s="151"/>
      <c r="BZ50" s="152"/>
      <c r="CA50" s="151"/>
      <c r="CB50" s="157"/>
      <c r="CC50" s="157"/>
      <c r="CD50" s="157"/>
      <c r="CE50" s="157"/>
      <c r="CF50" s="157"/>
      <c r="CG50" s="157"/>
      <c r="CH50" s="157"/>
      <c r="CI50" s="157"/>
      <c r="CJ50" s="157"/>
      <c r="CK50" s="157"/>
      <c r="CL50" s="157"/>
      <c r="CM50" s="157"/>
      <c r="CN50" s="157"/>
      <c r="CO50" s="157"/>
      <c r="CP50" s="157"/>
      <c r="CQ50" s="157"/>
      <c r="CR50" s="157"/>
      <c r="CS50" s="157"/>
      <c r="CT50" s="157"/>
      <c r="CU50" s="157"/>
      <c r="CV50" s="157"/>
      <c r="CW50" s="157"/>
      <c r="CX50" s="157"/>
      <c r="CY50" s="157"/>
      <c r="CZ50" s="157"/>
      <c r="DA50" s="157"/>
    </row>
    <row r="51" spans="1:105" ht="21" customHeight="1" thickTop="1" thickBot="1" x14ac:dyDescent="0.35">
      <c r="A51" s="228"/>
      <c r="B51" s="229"/>
      <c r="C51" s="229"/>
      <c r="D51" s="229"/>
      <c r="E51" s="230"/>
      <c r="F51" s="229"/>
      <c r="G51" s="229"/>
      <c r="H51" s="229"/>
      <c r="I51" s="229"/>
      <c r="J51" s="228"/>
      <c r="K51" s="228"/>
      <c r="L51" s="234"/>
      <c r="M51" s="236"/>
      <c r="N51" s="152">
        <v>5</v>
      </c>
      <c r="O51" s="116"/>
      <c r="P51" s="116"/>
      <c r="Q51" s="119"/>
      <c r="R51" s="119"/>
      <c r="S51" s="119"/>
      <c r="T51" s="119"/>
      <c r="U51" s="119"/>
      <c r="V51" s="119"/>
      <c r="W51" s="119"/>
      <c r="X51" s="122">
        <f t="shared" si="1"/>
        <v>0</v>
      </c>
      <c r="Y51" s="123" t="str">
        <f t="shared" si="0"/>
        <v>DEBIL</v>
      </c>
      <c r="Z51" s="121"/>
      <c r="AA51" s="124" t="str">
        <f t="shared" si="2"/>
        <v/>
      </c>
      <c r="AB51" s="122" t="str">
        <f t="shared" si="3"/>
        <v>SI</v>
      </c>
      <c r="AC51" s="119"/>
      <c r="AD51" s="232"/>
      <c r="AE51" s="232"/>
      <c r="AF51" s="233"/>
      <c r="AG51" s="233"/>
      <c r="AH51" s="238"/>
      <c r="AI51" s="238"/>
      <c r="AJ51" s="231"/>
      <c r="AK51" s="231"/>
      <c r="AL51" s="234"/>
      <c r="AM51" s="236"/>
      <c r="AN51" s="240"/>
      <c r="AO51" s="151"/>
      <c r="AP51" s="151"/>
      <c r="AQ51" s="117"/>
      <c r="AR51" s="117"/>
      <c r="AS51" s="151"/>
      <c r="AT51" s="151"/>
      <c r="AU51" s="117"/>
      <c r="AV51" s="117"/>
      <c r="AW51" s="151"/>
      <c r="AX51" s="151"/>
      <c r="AY51" s="117"/>
      <c r="AZ51" s="117"/>
      <c r="BA51" s="151"/>
      <c r="BB51" s="151"/>
      <c r="BC51" s="117"/>
      <c r="BD51" s="117"/>
      <c r="BE51" s="151"/>
      <c r="BF51" s="152"/>
      <c r="BG51" s="117"/>
      <c r="BH51" s="117"/>
      <c r="BI51" s="151"/>
      <c r="BJ51" s="117"/>
      <c r="BK51" s="151"/>
      <c r="BL51" s="117"/>
      <c r="BM51" s="151"/>
      <c r="BN51" s="117"/>
      <c r="BO51" s="151"/>
      <c r="BP51" s="152"/>
      <c r="BQ51" s="117"/>
      <c r="BR51" s="151"/>
      <c r="BS51" s="151"/>
      <c r="BT51" s="151"/>
      <c r="BU51" s="117"/>
      <c r="BV51" s="151"/>
      <c r="BW51" s="151"/>
      <c r="BX51" s="117"/>
      <c r="BY51" s="151"/>
      <c r="BZ51" s="152"/>
      <c r="CA51" s="151"/>
      <c r="CB51" s="157"/>
      <c r="CC51" s="157"/>
      <c r="CD51" s="157"/>
      <c r="CE51" s="157"/>
      <c r="CF51" s="157"/>
      <c r="CG51" s="157"/>
      <c r="CH51" s="157"/>
      <c r="CI51" s="157"/>
      <c r="CJ51" s="157"/>
      <c r="CK51" s="157"/>
      <c r="CL51" s="157"/>
      <c r="CM51" s="157"/>
      <c r="CN51" s="157"/>
      <c r="CO51" s="157"/>
      <c r="CP51" s="157"/>
      <c r="CQ51" s="157"/>
      <c r="CR51" s="157"/>
      <c r="CS51" s="157"/>
      <c r="CT51" s="157"/>
      <c r="CU51" s="157"/>
      <c r="CV51" s="157"/>
      <c r="CW51" s="157"/>
      <c r="CX51" s="157"/>
      <c r="CY51" s="157"/>
      <c r="CZ51" s="157"/>
      <c r="DA51" s="157"/>
    </row>
    <row r="52" spans="1:105" ht="21" customHeight="1" thickTop="1" thickBot="1" x14ac:dyDescent="0.35">
      <c r="A52" s="228"/>
      <c r="B52" s="229"/>
      <c r="C52" s="229"/>
      <c r="D52" s="229"/>
      <c r="E52" s="230"/>
      <c r="F52" s="229"/>
      <c r="G52" s="229"/>
      <c r="H52" s="229"/>
      <c r="I52" s="229"/>
      <c r="J52" s="228"/>
      <c r="K52" s="228"/>
      <c r="L52" s="234"/>
      <c r="M52" s="237"/>
      <c r="N52" s="152">
        <v>6</v>
      </c>
      <c r="O52" s="116"/>
      <c r="P52" s="116"/>
      <c r="Q52" s="119"/>
      <c r="R52" s="119"/>
      <c r="S52" s="119"/>
      <c r="T52" s="119"/>
      <c r="U52" s="119"/>
      <c r="V52" s="119"/>
      <c r="W52" s="119"/>
      <c r="X52" s="122">
        <f t="shared" si="1"/>
        <v>0</v>
      </c>
      <c r="Y52" s="123" t="str">
        <f t="shared" si="0"/>
        <v>DEBIL</v>
      </c>
      <c r="Z52" s="121"/>
      <c r="AA52" s="124" t="str">
        <f t="shared" si="2"/>
        <v/>
      </c>
      <c r="AB52" s="122" t="str">
        <f t="shared" si="3"/>
        <v>SI</v>
      </c>
      <c r="AC52" s="119"/>
      <c r="AD52" s="232"/>
      <c r="AE52" s="232"/>
      <c r="AF52" s="233"/>
      <c r="AG52" s="233"/>
      <c r="AH52" s="238"/>
      <c r="AI52" s="238"/>
      <c r="AJ52" s="231"/>
      <c r="AK52" s="231"/>
      <c r="AL52" s="234"/>
      <c r="AM52" s="237"/>
      <c r="AN52" s="241"/>
      <c r="AO52" s="151"/>
      <c r="AP52" s="151"/>
      <c r="AQ52" s="117"/>
      <c r="AR52" s="117"/>
      <c r="AS52" s="151"/>
      <c r="AT52" s="151"/>
      <c r="AU52" s="117"/>
      <c r="AV52" s="117"/>
      <c r="AW52" s="151"/>
      <c r="AX52" s="151"/>
      <c r="AY52" s="117"/>
      <c r="AZ52" s="117"/>
      <c r="BA52" s="151"/>
      <c r="BB52" s="151"/>
      <c r="BC52" s="117"/>
      <c r="BD52" s="117"/>
      <c r="BE52" s="151"/>
      <c r="BF52" s="152"/>
      <c r="BG52" s="117"/>
      <c r="BH52" s="117"/>
      <c r="BI52" s="151"/>
      <c r="BJ52" s="117"/>
      <c r="BK52" s="151"/>
      <c r="BL52" s="117"/>
      <c r="BM52" s="151"/>
      <c r="BN52" s="117"/>
      <c r="BO52" s="151"/>
      <c r="BP52" s="152"/>
      <c r="BQ52" s="117"/>
      <c r="BR52" s="151"/>
      <c r="BS52" s="151"/>
      <c r="BT52" s="151"/>
      <c r="BU52" s="117"/>
      <c r="BV52" s="151"/>
      <c r="BW52" s="151"/>
      <c r="BX52" s="117"/>
      <c r="BY52" s="151"/>
      <c r="BZ52" s="152"/>
      <c r="CA52" s="151"/>
      <c r="CB52" s="157"/>
      <c r="CC52" s="157"/>
      <c r="CD52" s="157"/>
      <c r="CE52" s="157"/>
      <c r="CF52" s="157"/>
      <c r="CG52" s="157"/>
      <c r="CH52" s="157"/>
      <c r="CI52" s="157"/>
      <c r="CJ52" s="157"/>
      <c r="CK52" s="157"/>
      <c r="CL52" s="157"/>
      <c r="CM52" s="157"/>
      <c r="CN52" s="157"/>
      <c r="CO52" s="157"/>
      <c r="CP52" s="157"/>
      <c r="CQ52" s="157"/>
      <c r="CR52" s="157"/>
      <c r="CS52" s="157"/>
      <c r="CT52" s="157"/>
      <c r="CU52" s="157"/>
      <c r="CV52" s="157"/>
      <c r="CW52" s="157"/>
      <c r="CX52" s="157"/>
      <c r="CY52" s="157"/>
      <c r="CZ52" s="157"/>
      <c r="DA52" s="157"/>
    </row>
    <row r="53" spans="1:105" ht="21" customHeight="1" thickTop="1" thickBot="1" x14ac:dyDescent="0.35">
      <c r="A53" s="228">
        <v>9</v>
      </c>
      <c r="B53" s="229"/>
      <c r="C53" s="229"/>
      <c r="D53" s="229"/>
      <c r="E53" s="230"/>
      <c r="F53" s="229"/>
      <c r="G53" s="229"/>
      <c r="H53" s="229"/>
      <c r="I53" s="229"/>
      <c r="J53" s="228"/>
      <c r="K53" s="228"/>
      <c r="L53" s="234">
        <f>+(J53*K53)*4</f>
        <v>0</v>
      </c>
      <c r="M53" s="235" t="b">
        <f>IF(OR(AND(J53=3,K53=4),AND(J53=2,K53=5),AND(J53=2,K53=5),AND(L53=20),AND(L53&gt;=52,L53&lt;=100)),"ZONA RIESGO EXTREMA",IF(OR(AND(J53=5,K53=2),AND(J53=4,K53=3),AND(J53=1,K53=4),AND(L53=16),AND(L53&gt;=28,L53&lt;=48)),"ZONA RIESGO ALTA",IF(OR(AND(J53=1,K53=3),AND(J53=4,K53=1),AND(L53=24)),"ZONA RIESGO MODERADA",IF(AND(L53&gt;=4,L53&lt;=16),"ZONA RIESGO BAJA"))))</f>
        <v>0</v>
      </c>
      <c r="N53" s="152">
        <v>1</v>
      </c>
      <c r="O53" s="116"/>
      <c r="P53" s="116"/>
      <c r="Q53" s="119"/>
      <c r="R53" s="119"/>
      <c r="S53" s="119"/>
      <c r="T53" s="119"/>
      <c r="U53" s="119"/>
      <c r="V53" s="119"/>
      <c r="W53" s="119"/>
      <c r="X53" s="122">
        <f t="shared" si="1"/>
        <v>0</v>
      </c>
      <c r="Y53" s="123" t="str">
        <f t="shared" si="0"/>
        <v>DEBIL</v>
      </c>
      <c r="Z53" s="121"/>
      <c r="AA53" s="124" t="str">
        <f t="shared" si="2"/>
        <v/>
      </c>
      <c r="AB53" s="122" t="str">
        <f t="shared" si="3"/>
        <v>SI</v>
      </c>
      <c r="AC53" s="119"/>
      <c r="AD53" s="232">
        <f>IF(AND(X53&gt;0,SUM(X54:X58)=0),X53,IF(AND(SUM(X53:X54)&gt;0,SUM(X55:X58)=0),AVERAGE(X53:X54),IF(AND(SUM(X53:X55)&gt;0,SUM(X56:X58)=0),AVERAGE(X53:X55),IF(AND(SUM(X53:X56)&gt;0,SUM(X57:X58)=0),AVERAGE(X53:X56),IF(AND(SUM(X53:X57)&gt;0,X58=0),AVERAGE(X53:X57),AVERAGE(X53:X58))))))</f>
        <v>0</v>
      </c>
      <c r="AE53" s="232" t="str">
        <f>IF(AND(AD53&gt;=50,AD53&lt;=99),"MODERADO",IF(AND(AD53=100), "FUERTE",IF(AND(AD53&lt;50), "DEBIL")))</f>
        <v>DEBIL</v>
      </c>
      <c r="AF53" s="233"/>
      <c r="AG53" s="233"/>
      <c r="AH53" s="238" t="str">
        <f>IFERROR(_xlfn.IFS(AND(AE53="MODERADO",AF53="Directamente"),1,AND(AE53="FUERTE",AF53="Directamente"),2),"0")</f>
        <v>0</v>
      </c>
      <c r="AI53" s="238" t="str">
        <f>IFERROR(_xlfn.IFS(AND(AE53="MODERADO",AG53="Directamente"),1,AND(AE53="FUERTE",AG53="Directamente"),2,AND(AE53="FUERTE",AG53="Indirectamente"),1),"0")</f>
        <v>0</v>
      </c>
      <c r="AJ53" s="231"/>
      <c r="AK53" s="231"/>
      <c r="AL53" s="234">
        <f>+(AJ53*AK53)*4</f>
        <v>0</v>
      </c>
      <c r="AM53" s="235" t="b">
        <f>IF(OR(AND(AJ53=3,AK53=4),AND(AJ53=2,AK53=5),AND(AJ53=2,AK53=5),AND(AL53=20),AND(AL53&gt;=52,AL53&lt;=100)),"ZONA RIESGO EXTREMA",IF(OR(AND(AJ53=5,AK53=2),AND(AJ53=4,AK53=3),AND(AJ53=1,AK53=4),AND(AL53=16),AND(AL53&gt;=28,AL53&lt;=48)),"ZONA RIESGO ALTA",IF(OR(AND(AJ53=1,AK53=3),AND(AJ53=4,AK53=1),AND(AL53=24)),"ZONA RIESGO MODERADA",IF(AND(AL53&gt;=4,AL53&lt;=16),"ZONA RIESGO BAJA"))))</f>
        <v>0</v>
      </c>
      <c r="AN53" s="239"/>
      <c r="AO53" s="151"/>
      <c r="AP53" s="151"/>
      <c r="AQ53" s="117"/>
      <c r="AR53" s="117"/>
      <c r="AS53" s="151"/>
      <c r="AT53" s="151"/>
      <c r="AU53" s="117"/>
      <c r="AV53" s="117"/>
      <c r="AW53" s="151"/>
      <c r="AX53" s="151"/>
      <c r="AY53" s="117"/>
      <c r="AZ53" s="117"/>
      <c r="BA53" s="151"/>
      <c r="BB53" s="151"/>
      <c r="BC53" s="117"/>
      <c r="BD53" s="117"/>
      <c r="BE53" s="151"/>
      <c r="BF53" s="152"/>
      <c r="BG53" s="117"/>
      <c r="BH53" s="117"/>
      <c r="BI53" s="151"/>
      <c r="BJ53" s="117"/>
      <c r="BK53" s="151"/>
      <c r="BL53" s="117"/>
      <c r="BM53" s="151"/>
      <c r="BN53" s="117"/>
      <c r="BO53" s="151"/>
      <c r="BP53" s="152"/>
      <c r="BQ53" s="117"/>
      <c r="BR53" s="151"/>
      <c r="BS53" s="151"/>
      <c r="BT53" s="151"/>
      <c r="BU53" s="117"/>
      <c r="BV53" s="151"/>
      <c r="BW53" s="151"/>
      <c r="BX53" s="117"/>
      <c r="BY53" s="151"/>
      <c r="BZ53" s="152"/>
      <c r="CA53" s="151"/>
      <c r="CB53" s="157"/>
      <c r="CC53" s="157"/>
      <c r="CD53" s="157"/>
      <c r="CE53" s="157"/>
      <c r="CF53" s="157"/>
      <c r="CG53" s="157"/>
      <c r="CH53" s="157"/>
      <c r="CI53" s="157"/>
      <c r="CJ53" s="157"/>
      <c r="CK53" s="157"/>
      <c r="CL53" s="157"/>
      <c r="CM53" s="157"/>
      <c r="CN53" s="157"/>
      <c r="CO53" s="157"/>
      <c r="CP53" s="157"/>
      <c r="CQ53" s="157"/>
      <c r="CR53" s="157"/>
      <c r="CS53" s="157"/>
      <c r="CT53" s="157"/>
      <c r="CU53" s="157"/>
      <c r="CV53" s="157"/>
      <c r="CW53" s="157"/>
      <c r="CX53" s="157"/>
      <c r="CY53" s="157"/>
      <c r="CZ53" s="157"/>
      <c r="DA53" s="157"/>
    </row>
    <row r="54" spans="1:105" ht="21" customHeight="1" thickTop="1" thickBot="1" x14ac:dyDescent="0.35">
      <c r="A54" s="228"/>
      <c r="B54" s="229"/>
      <c r="C54" s="229"/>
      <c r="D54" s="229"/>
      <c r="E54" s="230"/>
      <c r="F54" s="229"/>
      <c r="G54" s="229"/>
      <c r="H54" s="229"/>
      <c r="I54" s="229"/>
      <c r="J54" s="228"/>
      <c r="K54" s="228"/>
      <c r="L54" s="234"/>
      <c r="M54" s="236"/>
      <c r="N54" s="152">
        <v>2</v>
      </c>
      <c r="O54" s="116"/>
      <c r="P54" s="116"/>
      <c r="Q54" s="119"/>
      <c r="R54" s="119"/>
      <c r="S54" s="119"/>
      <c r="T54" s="119"/>
      <c r="U54" s="119"/>
      <c r="V54" s="119"/>
      <c r="W54" s="119"/>
      <c r="X54" s="122">
        <f t="shared" si="1"/>
        <v>0</v>
      </c>
      <c r="Y54" s="123" t="str">
        <f t="shared" si="0"/>
        <v>DEBIL</v>
      </c>
      <c r="Z54" s="121"/>
      <c r="AA54" s="124" t="str">
        <f t="shared" si="2"/>
        <v/>
      </c>
      <c r="AB54" s="122" t="str">
        <f t="shared" si="3"/>
        <v>SI</v>
      </c>
      <c r="AC54" s="119"/>
      <c r="AD54" s="232"/>
      <c r="AE54" s="232"/>
      <c r="AF54" s="233"/>
      <c r="AG54" s="233"/>
      <c r="AH54" s="238"/>
      <c r="AI54" s="238"/>
      <c r="AJ54" s="231"/>
      <c r="AK54" s="231"/>
      <c r="AL54" s="234"/>
      <c r="AM54" s="236"/>
      <c r="AN54" s="240"/>
      <c r="AO54" s="151"/>
      <c r="AP54" s="151"/>
      <c r="AQ54" s="117"/>
      <c r="AR54" s="117"/>
      <c r="AS54" s="151"/>
      <c r="AT54" s="151"/>
      <c r="AU54" s="117"/>
      <c r="AV54" s="117"/>
      <c r="AW54" s="151"/>
      <c r="AX54" s="151"/>
      <c r="AY54" s="117"/>
      <c r="AZ54" s="117"/>
      <c r="BA54" s="151"/>
      <c r="BB54" s="151"/>
      <c r="BC54" s="117"/>
      <c r="BD54" s="117"/>
      <c r="BE54" s="151"/>
      <c r="BF54" s="152"/>
      <c r="BG54" s="117"/>
      <c r="BH54" s="117"/>
      <c r="BI54" s="151"/>
      <c r="BJ54" s="117"/>
      <c r="BK54" s="151"/>
      <c r="BL54" s="117"/>
      <c r="BM54" s="151"/>
      <c r="BN54" s="117"/>
      <c r="BO54" s="151"/>
      <c r="BP54" s="152"/>
      <c r="BQ54" s="117"/>
      <c r="BR54" s="151"/>
      <c r="BS54" s="151"/>
      <c r="BT54" s="151"/>
      <c r="BU54" s="117"/>
      <c r="BV54" s="151"/>
      <c r="BW54" s="151"/>
      <c r="BX54" s="117"/>
      <c r="BY54" s="151"/>
      <c r="BZ54" s="152"/>
      <c r="CA54" s="151"/>
      <c r="CB54" s="157"/>
      <c r="CC54" s="157"/>
      <c r="CD54" s="157"/>
      <c r="CE54" s="157"/>
      <c r="CF54" s="157"/>
      <c r="CG54" s="157"/>
      <c r="CH54" s="157"/>
      <c r="CI54" s="157"/>
      <c r="CJ54" s="157"/>
      <c r="CK54" s="157"/>
      <c r="CL54" s="157"/>
      <c r="CM54" s="157"/>
      <c r="CN54" s="157"/>
      <c r="CO54" s="157"/>
      <c r="CP54" s="157"/>
      <c r="CQ54" s="157"/>
      <c r="CR54" s="157"/>
      <c r="CS54" s="157"/>
      <c r="CT54" s="157"/>
      <c r="CU54" s="157"/>
      <c r="CV54" s="157"/>
      <c r="CW54" s="157"/>
      <c r="CX54" s="157"/>
      <c r="CY54" s="157"/>
      <c r="CZ54" s="157"/>
      <c r="DA54" s="157"/>
    </row>
    <row r="55" spans="1:105" ht="21" customHeight="1" thickTop="1" thickBot="1" x14ac:dyDescent="0.35">
      <c r="A55" s="228"/>
      <c r="B55" s="229"/>
      <c r="C55" s="229"/>
      <c r="D55" s="229"/>
      <c r="E55" s="230"/>
      <c r="F55" s="229"/>
      <c r="G55" s="229"/>
      <c r="H55" s="229"/>
      <c r="I55" s="229"/>
      <c r="J55" s="228"/>
      <c r="K55" s="228"/>
      <c r="L55" s="234"/>
      <c r="M55" s="236"/>
      <c r="N55" s="152">
        <v>3</v>
      </c>
      <c r="O55" s="118"/>
      <c r="P55" s="118"/>
      <c r="Q55" s="119"/>
      <c r="R55" s="119"/>
      <c r="S55" s="119"/>
      <c r="T55" s="119"/>
      <c r="U55" s="119"/>
      <c r="V55" s="119"/>
      <c r="W55" s="119"/>
      <c r="X55" s="122">
        <f t="shared" si="1"/>
        <v>0</v>
      </c>
      <c r="Y55" s="123" t="str">
        <f t="shared" si="0"/>
        <v>DEBIL</v>
      </c>
      <c r="Z55" s="121"/>
      <c r="AA55" s="124" t="str">
        <f t="shared" si="2"/>
        <v/>
      </c>
      <c r="AB55" s="122" t="str">
        <f t="shared" si="3"/>
        <v>SI</v>
      </c>
      <c r="AC55" s="119"/>
      <c r="AD55" s="232"/>
      <c r="AE55" s="232"/>
      <c r="AF55" s="233"/>
      <c r="AG55" s="233"/>
      <c r="AH55" s="238"/>
      <c r="AI55" s="238"/>
      <c r="AJ55" s="231"/>
      <c r="AK55" s="231"/>
      <c r="AL55" s="234"/>
      <c r="AM55" s="236"/>
      <c r="AN55" s="240"/>
      <c r="AO55" s="151"/>
      <c r="AP55" s="151"/>
      <c r="AQ55" s="117"/>
      <c r="AR55" s="117"/>
      <c r="AS55" s="151"/>
      <c r="AT55" s="151"/>
      <c r="AU55" s="117"/>
      <c r="AV55" s="117"/>
      <c r="AW55" s="151"/>
      <c r="AX55" s="151"/>
      <c r="AY55" s="117"/>
      <c r="AZ55" s="117"/>
      <c r="BA55" s="151"/>
      <c r="BB55" s="151"/>
      <c r="BC55" s="117"/>
      <c r="BD55" s="117"/>
      <c r="BE55" s="151"/>
      <c r="BF55" s="152"/>
      <c r="BG55" s="117"/>
      <c r="BH55" s="117"/>
      <c r="BI55" s="151"/>
      <c r="BJ55" s="117"/>
      <c r="BK55" s="151"/>
      <c r="BL55" s="117"/>
      <c r="BM55" s="151"/>
      <c r="BN55" s="117"/>
      <c r="BO55" s="151"/>
      <c r="BP55" s="152"/>
      <c r="BQ55" s="117"/>
      <c r="BR55" s="151"/>
      <c r="BS55" s="151"/>
      <c r="BT55" s="151"/>
      <c r="BU55" s="117"/>
      <c r="BV55" s="151"/>
      <c r="BW55" s="151"/>
      <c r="BX55" s="117"/>
      <c r="BY55" s="151"/>
      <c r="BZ55" s="152"/>
      <c r="CA55" s="151"/>
      <c r="CB55" s="157"/>
      <c r="CC55" s="157"/>
      <c r="CD55" s="157"/>
      <c r="CE55" s="157"/>
      <c r="CF55" s="157"/>
      <c r="CG55" s="157"/>
      <c r="CH55" s="157"/>
      <c r="CI55" s="157"/>
      <c r="CJ55" s="157"/>
      <c r="CK55" s="157"/>
      <c r="CL55" s="157"/>
      <c r="CM55" s="157"/>
      <c r="CN55" s="157"/>
      <c r="CO55" s="157"/>
      <c r="CP55" s="157"/>
      <c r="CQ55" s="157"/>
      <c r="CR55" s="157"/>
      <c r="CS55" s="157"/>
      <c r="CT55" s="157"/>
      <c r="CU55" s="157"/>
      <c r="CV55" s="157"/>
      <c r="CW55" s="157"/>
      <c r="CX55" s="157"/>
      <c r="CY55" s="157"/>
      <c r="CZ55" s="157"/>
      <c r="DA55" s="157"/>
    </row>
    <row r="56" spans="1:105" ht="21" customHeight="1" thickTop="1" thickBot="1" x14ac:dyDescent="0.35">
      <c r="A56" s="228"/>
      <c r="B56" s="229"/>
      <c r="C56" s="229"/>
      <c r="D56" s="229"/>
      <c r="E56" s="230"/>
      <c r="F56" s="229"/>
      <c r="G56" s="229"/>
      <c r="H56" s="229"/>
      <c r="I56" s="229"/>
      <c r="J56" s="228"/>
      <c r="K56" s="228"/>
      <c r="L56" s="234"/>
      <c r="M56" s="236"/>
      <c r="N56" s="152">
        <v>4</v>
      </c>
      <c r="O56" s="116"/>
      <c r="P56" s="116"/>
      <c r="Q56" s="119"/>
      <c r="R56" s="119"/>
      <c r="S56" s="119"/>
      <c r="T56" s="119"/>
      <c r="U56" s="119"/>
      <c r="V56" s="119"/>
      <c r="W56" s="119"/>
      <c r="X56" s="122">
        <f t="shared" si="1"/>
        <v>0</v>
      </c>
      <c r="Y56" s="123" t="str">
        <f t="shared" si="0"/>
        <v>DEBIL</v>
      </c>
      <c r="Z56" s="121"/>
      <c r="AA56" s="124" t="str">
        <f t="shared" si="2"/>
        <v/>
      </c>
      <c r="AB56" s="122" t="str">
        <f t="shared" si="3"/>
        <v>SI</v>
      </c>
      <c r="AC56" s="119"/>
      <c r="AD56" s="232"/>
      <c r="AE56" s="232"/>
      <c r="AF56" s="233"/>
      <c r="AG56" s="233"/>
      <c r="AH56" s="238"/>
      <c r="AI56" s="238"/>
      <c r="AJ56" s="231"/>
      <c r="AK56" s="231"/>
      <c r="AL56" s="234"/>
      <c r="AM56" s="236"/>
      <c r="AN56" s="240"/>
      <c r="AO56" s="151"/>
      <c r="AP56" s="151"/>
      <c r="AQ56" s="117"/>
      <c r="AR56" s="117"/>
      <c r="AS56" s="151"/>
      <c r="AT56" s="151"/>
      <c r="AU56" s="117"/>
      <c r="AV56" s="117"/>
      <c r="AW56" s="151"/>
      <c r="AX56" s="151"/>
      <c r="AY56" s="117"/>
      <c r="AZ56" s="117"/>
      <c r="BA56" s="151"/>
      <c r="BB56" s="151"/>
      <c r="BC56" s="117"/>
      <c r="BD56" s="117"/>
      <c r="BE56" s="151"/>
      <c r="BF56" s="152"/>
      <c r="BG56" s="117"/>
      <c r="BH56" s="117"/>
      <c r="BI56" s="151"/>
      <c r="BJ56" s="117"/>
      <c r="BK56" s="151"/>
      <c r="BL56" s="117"/>
      <c r="BM56" s="151"/>
      <c r="BN56" s="117"/>
      <c r="BO56" s="151"/>
      <c r="BP56" s="152"/>
      <c r="BQ56" s="117"/>
      <c r="BR56" s="151"/>
      <c r="BS56" s="151"/>
      <c r="BT56" s="151"/>
      <c r="BU56" s="117"/>
      <c r="BV56" s="151"/>
      <c r="BW56" s="151"/>
      <c r="BX56" s="117"/>
      <c r="BY56" s="151"/>
      <c r="BZ56" s="152"/>
      <c r="CA56" s="151"/>
      <c r="CB56" s="157"/>
      <c r="CC56" s="157"/>
      <c r="CD56" s="157"/>
      <c r="CE56" s="157"/>
      <c r="CF56" s="157"/>
      <c r="CG56" s="157"/>
      <c r="CH56" s="157"/>
      <c r="CI56" s="157"/>
      <c r="CJ56" s="157"/>
      <c r="CK56" s="157"/>
      <c r="CL56" s="157"/>
      <c r="CM56" s="157"/>
      <c r="CN56" s="157"/>
      <c r="CO56" s="157"/>
      <c r="CP56" s="157"/>
      <c r="CQ56" s="157"/>
      <c r="CR56" s="157"/>
      <c r="CS56" s="157"/>
      <c r="CT56" s="157"/>
      <c r="CU56" s="157"/>
      <c r="CV56" s="157"/>
      <c r="CW56" s="157"/>
      <c r="CX56" s="157"/>
      <c r="CY56" s="157"/>
      <c r="CZ56" s="157"/>
      <c r="DA56" s="157"/>
    </row>
    <row r="57" spans="1:105" ht="21" customHeight="1" thickTop="1" thickBot="1" x14ac:dyDescent="0.35">
      <c r="A57" s="228"/>
      <c r="B57" s="229"/>
      <c r="C57" s="229"/>
      <c r="D57" s="229"/>
      <c r="E57" s="230"/>
      <c r="F57" s="229"/>
      <c r="G57" s="229"/>
      <c r="H57" s="229"/>
      <c r="I57" s="229"/>
      <c r="J57" s="228"/>
      <c r="K57" s="228"/>
      <c r="L57" s="234"/>
      <c r="M57" s="236"/>
      <c r="N57" s="152">
        <v>5</v>
      </c>
      <c r="O57" s="116"/>
      <c r="P57" s="116"/>
      <c r="Q57" s="119"/>
      <c r="R57" s="119"/>
      <c r="S57" s="119"/>
      <c r="T57" s="119"/>
      <c r="U57" s="119"/>
      <c r="V57" s="119"/>
      <c r="W57" s="119"/>
      <c r="X57" s="122">
        <f t="shared" si="1"/>
        <v>0</v>
      </c>
      <c r="Y57" s="123" t="str">
        <f t="shared" si="0"/>
        <v>DEBIL</v>
      </c>
      <c r="Z57" s="121"/>
      <c r="AA57" s="124" t="str">
        <f t="shared" si="2"/>
        <v/>
      </c>
      <c r="AB57" s="122" t="str">
        <f t="shared" si="3"/>
        <v>SI</v>
      </c>
      <c r="AC57" s="119"/>
      <c r="AD57" s="232"/>
      <c r="AE57" s="232"/>
      <c r="AF57" s="233"/>
      <c r="AG57" s="233"/>
      <c r="AH57" s="238"/>
      <c r="AI57" s="238"/>
      <c r="AJ57" s="231"/>
      <c r="AK57" s="231"/>
      <c r="AL57" s="234"/>
      <c r="AM57" s="236"/>
      <c r="AN57" s="240"/>
      <c r="AO57" s="151"/>
      <c r="AP57" s="151"/>
      <c r="AQ57" s="117"/>
      <c r="AR57" s="117"/>
      <c r="AS57" s="151"/>
      <c r="AT57" s="151"/>
      <c r="AU57" s="117"/>
      <c r="AV57" s="117"/>
      <c r="AW57" s="151"/>
      <c r="AX57" s="151"/>
      <c r="AY57" s="117"/>
      <c r="AZ57" s="117"/>
      <c r="BA57" s="151"/>
      <c r="BB57" s="151"/>
      <c r="BC57" s="117"/>
      <c r="BD57" s="117"/>
      <c r="BE57" s="151"/>
      <c r="BF57" s="152"/>
      <c r="BG57" s="117"/>
      <c r="BH57" s="117"/>
      <c r="BI57" s="151"/>
      <c r="BJ57" s="117"/>
      <c r="BK57" s="151"/>
      <c r="BL57" s="117"/>
      <c r="BM57" s="151"/>
      <c r="BN57" s="117"/>
      <c r="BO57" s="151"/>
      <c r="BP57" s="152"/>
      <c r="BQ57" s="117"/>
      <c r="BR57" s="151"/>
      <c r="BS57" s="151"/>
      <c r="BT57" s="151"/>
      <c r="BU57" s="117"/>
      <c r="BV57" s="151"/>
      <c r="BW57" s="151"/>
      <c r="BX57" s="117"/>
      <c r="BY57" s="151"/>
      <c r="BZ57" s="152"/>
      <c r="CA57" s="151"/>
      <c r="CB57" s="157"/>
      <c r="CC57" s="157"/>
      <c r="CD57" s="157"/>
      <c r="CE57" s="157"/>
      <c r="CF57" s="157"/>
      <c r="CG57" s="157"/>
      <c r="CH57" s="157"/>
      <c r="CI57" s="157"/>
      <c r="CJ57" s="157"/>
      <c r="CK57" s="157"/>
      <c r="CL57" s="157"/>
      <c r="CM57" s="157"/>
      <c r="CN57" s="157"/>
      <c r="CO57" s="157"/>
      <c r="CP57" s="157"/>
      <c r="CQ57" s="157"/>
      <c r="CR57" s="157"/>
      <c r="CS57" s="157"/>
      <c r="CT57" s="157"/>
      <c r="CU57" s="157"/>
      <c r="CV57" s="157"/>
      <c r="CW57" s="157"/>
      <c r="CX57" s="157"/>
      <c r="CY57" s="157"/>
      <c r="CZ57" s="157"/>
      <c r="DA57" s="157"/>
    </row>
    <row r="58" spans="1:105" ht="21" customHeight="1" thickTop="1" thickBot="1" x14ac:dyDescent="0.35">
      <c r="A58" s="228"/>
      <c r="B58" s="229"/>
      <c r="C58" s="229"/>
      <c r="D58" s="229"/>
      <c r="E58" s="230"/>
      <c r="F58" s="229"/>
      <c r="G58" s="229"/>
      <c r="H58" s="229"/>
      <c r="I58" s="229"/>
      <c r="J58" s="228"/>
      <c r="K58" s="228"/>
      <c r="L58" s="234"/>
      <c r="M58" s="237"/>
      <c r="N58" s="152">
        <v>6</v>
      </c>
      <c r="O58" s="116"/>
      <c r="P58" s="116"/>
      <c r="Q58" s="119"/>
      <c r="R58" s="119"/>
      <c r="S58" s="119"/>
      <c r="T58" s="119"/>
      <c r="U58" s="119"/>
      <c r="V58" s="119"/>
      <c r="W58" s="119"/>
      <c r="X58" s="122">
        <f t="shared" si="1"/>
        <v>0</v>
      </c>
      <c r="Y58" s="123" t="str">
        <f t="shared" si="0"/>
        <v>DEBIL</v>
      </c>
      <c r="Z58" s="121"/>
      <c r="AA58" s="124" t="str">
        <f t="shared" si="2"/>
        <v/>
      </c>
      <c r="AB58" s="122" t="str">
        <f t="shared" si="3"/>
        <v>SI</v>
      </c>
      <c r="AC58" s="119"/>
      <c r="AD58" s="232"/>
      <c r="AE58" s="232"/>
      <c r="AF58" s="233"/>
      <c r="AG58" s="233"/>
      <c r="AH58" s="238"/>
      <c r="AI58" s="238"/>
      <c r="AJ58" s="231"/>
      <c r="AK58" s="231"/>
      <c r="AL58" s="234"/>
      <c r="AM58" s="237"/>
      <c r="AN58" s="241"/>
      <c r="AO58" s="151"/>
      <c r="AP58" s="151"/>
      <c r="AQ58" s="117"/>
      <c r="AR58" s="117"/>
      <c r="AS58" s="151"/>
      <c r="AT58" s="151"/>
      <c r="AU58" s="117"/>
      <c r="AV58" s="117"/>
      <c r="AW58" s="151"/>
      <c r="AX58" s="151"/>
      <c r="AY58" s="117"/>
      <c r="AZ58" s="117"/>
      <c r="BA58" s="151"/>
      <c r="BB58" s="151"/>
      <c r="BC58" s="117"/>
      <c r="BD58" s="117"/>
      <c r="BE58" s="151"/>
      <c r="BF58" s="152"/>
      <c r="BG58" s="117"/>
      <c r="BH58" s="117"/>
      <c r="BI58" s="151"/>
      <c r="BJ58" s="117"/>
      <c r="BK58" s="151"/>
      <c r="BL58" s="117"/>
      <c r="BM58" s="151"/>
      <c r="BN58" s="117"/>
      <c r="BO58" s="151"/>
      <c r="BP58" s="152"/>
      <c r="BQ58" s="117"/>
      <c r="BR58" s="151"/>
      <c r="BS58" s="151"/>
      <c r="BT58" s="151"/>
      <c r="BU58" s="117"/>
      <c r="BV58" s="151"/>
      <c r="BW58" s="151"/>
      <c r="BX58" s="117"/>
      <c r="BY58" s="151"/>
      <c r="BZ58" s="152"/>
      <c r="CA58" s="151"/>
      <c r="CB58" s="157"/>
      <c r="CC58" s="157"/>
      <c r="CD58" s="157"/>
      <c r="CE58" s="157"/>
      <c r="CF58" s="157"/>
      <c r="CG58" s="157"/>
      <c r="CH58" s="157"/>
      <c r="CI58" s="157"/>
      <c r="CJ58" s="157"/>
      <c r="CK58" s="157"/>
      <c r="CL58" s="157"/>
      <c r="CM58" s="157"/>
      <c r="CN58" s="157"/>
      <c r="CO58" s="157"/>
      <c r="CP58" s="157"/>
      <c r="CQ58" s="157"/>
      <c r="CR58" s="157"/>
      <c r="CS58" s="157"/>
      <c r="CT58" s="157"/>
      <c r="CU58" s="157"/>
      <c r="CV58" s="157"/>
      <c r="CW58" s="157"/>
      <c r="CX58" s="157"/>
      <c r="CY58" s="157"/>
      <c r="CZ58" s="157"/>
      <c r="DA58" s="157"/>
    </row>
    <row r="59" spans="1:105" ht="21" customHeight="1" thickTop="1" thickBot="1" x14ac:dyDescent="0.35">
      <c r="A59" s="228">
        <v>10</v>
      </c>
      <c r="B59" s="229"/>
      <c r="C59" s="229"/>
      <c r="D59" s="229"/>
      <c r="E59" s="230"/>
      <c r="F59" s="229"/>
      <c r="G59" s="229"/>
      <c r="H59" s="229"/>
      <c r="I59" s="229"/>
      <c r="J59" s="228"/>
      <c r="K59" s="228"/>
      <c r="L59" s="234">
        <f>+(J59*K59)*4</f>
        <v>0</v>
      </c>
      <c r="M59" s="235" t="b">
        <f>IF(OR(AND(J59=3,K59=4),AND(J59=2,K59=5),AND(J59=2,K59=5),AND(L59=20),AND(L59&gt;=52,L59&lt;=100)),"ZONA RIESGO EXTREMA",IF(OR(AND(J59=5,K59=2),AND(J59=4,K59=3),AND(J59=1,K59=4),AND(L59=16),AND(L59&gt;=28,L59&lt;=48)),"ZONA RIESGO ALTA",IF(OR(AND(J59=1,K59=3),AND(J59=4,K59=1),AND(L59=24)),"ZONA RIESGO MODERADA",IF(AND(L59&gt;=4,L59&lt;=16),"ZONA RIESGO BAJA"))))</f>
        <v>0</v>
      </c>
      <c r="N59" s="152">
        <v>1</v>
      </c>
      <c r="O59" s="116"/>
      <c r="P59" s="116"/>
      <c r="Q59" s="119"/>
      <c r="R59" s="119"/>
      <c r="S59" s="119"/>
      <c r="T59" s="119"/>
      <c r="U59" s="119"/>
      <c r="V59" s="119"/>
      <c r="W59" s="119"/>
      <c r="X59" s="122">
        <f t="shared" si="1"/>
        <v>0</v>
      </c>
      <c r="Y59" s="123" t="str">
        <f t="shared" si="0"/>
        <v>DEBIL</v>
      </c>
      <c r="Z59" s="121"/>
      <c r="AA59" s="124" t="str">
        <f t="shared" si="2"/>
        <v/>
      </c>
      <c r="AB59" s="122" t="str">
        <f t="shared" si="3"/>
        <v>SI</v>
      </c>
      <c r="AC59" s="119"/>
      <c r="AD59" s="232">
        <f>IF(AND(X59&gt;0,SUM(X60:X64)=0),X59,IF(AND(SUM(X59:X60)&gt;0,SUM(X61:X64)=0),AVERAGE(X59:X60),IF(AND(SUM(X59:X61)&gt;0,SUM(X62:X64)=0),AVERAGE(X59:X61),IF(AND(SUM(X59:X62)&gt;0,SUM(X63:X64)=0),AVERAGE(X59:X62),IF(AND(SUM(X59:X63)&gt;0,X64=0),AVERAGE(X59:X63),AVERAGE(X59:X64))))))</f>
        <v>0</v>
      </c>
      <c r="AE59" s="232" t="str">
        <f>IF(AND(AD59&gt;=50,AD59&lt;=99),"MODERADO",IF(AND(AD59=100), "FUERTE",IF(AND(AD59&lt;50), "DEBIL")))</f>
        <v>DEBIL</v>
      </c>
      <c r="AF59" s="233"/>
      <c r="AG59" s="233"/>
      <c r="AH59" s="238" t="str">
        <f>IFERROR(_xlfn.IFS(AND(AE59="MODERADO",AF59="Directamente"),1,AND(AE59="FUERTE",AF59="Directamente"),2),"0")</f>
        <v>0</v>
      </c>
      <c r="AI59" s="238" t="str">
        <f>IFERROR(_xlfn.IFS(AND(AE59="MODERADO",AG59="Directamente"),1,AND(AE59="FUERTE",AG59="Directamente"),2,AND(AE59="FUERTE",AG59="Indirectamente"),1),"0")</f>
        <v>0</v>
      </c>
      <c r="AJ59" s="231"/>
      <c r="AK59" s="231"/>
      <c r="AL59" s="234">
        <f>+(AJ59*AK59)*4</f>
        <v>0</v>
      </c>
      <c r="AM59" s="235" t="b">
        <f>IF(OR(AND(AJ59=3,AK59=4),AND(AJ59=2,AK59=5),AND(AJ59=2,AK59=5),AND(AL59=20),AND(AL59&gt;=52,AL59&lt;=100)),"ZONA RIESGO EXTREMA",IF(OR(AND(AJ59=5,AK59=2),AND(AJ59=4,AK59=3),AND(AJ59=1,AK59=4),AND(AL59=16),AND(AL59&gt;=28,AL59&lt;=48)),"ZONA RIESGO ALTA",IF(OR(AND(AJ59=1,AK59=3),AND(AJ59=4,AK59=1),AND(AL59=24)),"ZONA RIESGO MODERADA",IF(AND(AL59&gt;=4,AL59&lt;=16),"ZONA RIESGO BAJA"))))</f>
        <v>0</v>
      </c>
      <c r="AN59" s="239"/>
      <c r="AO59" s="151"/>
      <c r="AP59" s="151"/>
      <c r="AQ59" s="117"/>
      <c r="AR59" s="117"/>
      <c r="AS59" s="151"/>
      <c r="AT59" s="151"/>
      <c r="AU59" s="117"/>
      <c r="AV59" s="117"/>
      <c r="AW59" s="151"/>
      <c r="AX59" s="151"/>
      <c r="AY59" s="117"/>
      <c r="AZ59" s="117"/>
      <c r="BA59" s="151"/>
      <c r="BB59" s="151"/>
      <c r="BC59" s="117"/>
      <c r="BD59" s="117"/>
      <c r="BE59" s="151"/>
      <c r="BF59" s="152"/>
      <c r="BG59" s="117"/>
      <c r="BH59" s="117"/>
      <c r="BI59" s="151"/>
      <c r="BJ59" s="117"/>
      <c r="BK59" s="151"/>
      <c r="BL59" s="117"/>
      <c r="BM59" s="151"/>
      <c r="BN59" s="117"/>
      <c r="BO59" s="151"/>
      <c r="BP59" s="152"/>
      <c r="BQ59" s="117"/>
      <c r="BR59" s="151"/>
      <c r="BS59" s="151"/>
      <c r="BT59" s="151"/>
      <c r="BU59" s="117"/>
      <c r="BV59" s="151"/>
      <c r="BW59" s="151"/>
      <c r="BX59" s="117"/>
      <c r="BY59" s="151"/>
      <c r="BZ59" s="152"/>
      <c r="CA59" s="151"/>
      <c r="CB59" s="157"/>
      <c r="CC59" s="157"/>
      <c r="CD59" s="157"/>
      <c r="CE59" s="157"/>
      <c r="CF59" s="157"/>
      <c r="CG59" s="157"/>
      <c r="CH59" s="157"/>
      <c r="CI59" s="157"/>
      <c r="CJ59" s="157"/>
      <c r="CK59" s="157"/>
      <c r="CL59" s="157"/>
      <c r="CM59" s="157"/>
      <c r="CN59" s="157"/>
      <c r="CO59" s="157"/>
      <c r="CP59" s="157"/>
      <c r="CQ59" s="157"/>
      <c r="CR59" s="157"/>
      <c r="CS59" s="157"/>
      <c r="CT59" s="157"/>
      <c r="CU59" s="157"/>
      <c r="CV59" s="157"/>
      <c r="CW59" s="157"/>
      <c r="CX59" s="157"/>
      <c r="CY59" s="157"/>
      <c r="CZ59" s="157"/>
      <c r="DA59" s="157"/>
    </row>
    <row r="60" spans="1:105" ht="21" customHeight="1" thickTop="1" thickBot="1" x14ac:dyDescent="0.35">
      <c r="A60" s="228"/>
      <c r="B60" s="229"/>
      <c r="C60" s="229"/>
      <c r="D60" s="229"/>
      <c r="E60" s="230"/>
      <c r="F60" s="229"/>
      <c r="G60" s="229"/>
      <c r="H60" s="229"/>
      <c r="I60" s="229"/>
      <c r="J60" s="228"/>
      <c r="K60" s="228"/>
      <c r="L60" s="234"/>
      <c r="M60" s="236"/>
      <c r="N60" s="152">
        <v>2</v>
      </c>
      <c r="O60" s="116"/>
      <c r="P60" s="116"/>
      <c r="Q60" s="119"/>
      <c r="R60" s="119"/>
      <c r="S60" s="119"/>
      <c r="T60" s="119"/>
      <c r="U60" s="119"/>
      <c r="V60" s="119"/>
      <c r="W60" s="119"/>
      <c r="X60" s="122">
        <f t="shared" si="1"/>
        <v>0</v>
      </c>
      <c r="Y60" s="123" t="str">
        <f t="shared" si="0"/>
        <v>DEBIL</v>
      </c>
      <c r="Z60" s="121"/>
      <c r="AA60" s="124" t="str">
        <f t="shared" si="2"/>
        <v/>
      </c>
      <c r="AB60" s="122" t="str">
        <f t="shared" si="3"/>
        <v>SI</v>
      </c>
      <c r="AC60" s="119"/>
      <c r="AD60" s="232"/>
      <c r="AE60" s="232"/>
      <c r="AF60" s="233"/>
      <c r="AG60" s="233"/>
      <c r="AH60" s="238"/>
      <c r="AI60" s="238"/>
      <c r="AJ60" s="231"/>
      <c r="AK60" s="231"/>
      <c r="AL60" s="234"/>
      <c r="AM60" s="236"/>
      <c r="AN60" s="240"/>
      <c r="AO60" s="151"/>
      <c r="AP60" s="151"/>
      <c r="AQ60" s="117"/>
      <c r="AR60" s="117"/>
      <c r="AS60" s="151"/>
      <c r="AT60" s="151"/>
      <c r="AU60" s="117"/>
      <c r="AV60" s="117"/>
      <c r="AW60" s="151"/>
      <c r="AX60" s="151"/>
      <c r="AY60" s="117"/>
      <c r="AZ60" s="117"/>
      <c r="BA60" s="151"/>
      <c r="BB60" s="151"/>
      <c r="BC60" s="117"/>
      <c r="BD60" s="117"/>
      <c r="BE60" s="151"/>
      <c r="BF60" s="152"/>
      <c r="BG60" s="117"/>
      <c r="BH60" s="117"/>
      <c r="BI60" s="151"/>
      <c r="BJ60" s="117"/>
      <c r="BK60" s="151"/>
      <c r="BL60" s="117"/>
      <c r="BM60" s="151"/>
      <c r="BN60" s="117"/>
      <c r="BO60" s="151"/>
      <c r="BP60" s="152"/>
      <c r="BQ60" s="117"/>
      <c r="BR60" s="151"/>
      <c r="BS60" s="151"/>
      <c r="BT60" s="151"/>
      <c r="BU60" s="117"/>
      <c r="BV60" s="151"/>
      <c r="BW60" s="151"/>
      <c r="BX60" s="117"/>
      <c r="BY60" s="151"/>
      <c r="BZ60" s="152"/>
      <c r="CA60" s="151"/>
    </row>
    <row r="61" spans="1:105" ht="21" customHeight="1" thickTop="1" thickBot="1" x14ac:dyDescent="0.35">
      <c r="A61" s="228"/>
      <c r="B61" s="229"/>
      <c r="C61" s="229"/>
      <c r="D61" s="229"/>
      <c r="E61" s="230"/>
      <c r="F61" s="229"/>
      <c r="G61" s="229"/>
      <c r="H61" s="229"/>
      <c r="I61" s="229"/>
      <c r="J61" s="228"/>
      <c r="K61" s="228"/>
      <c r="L61" s="234"/>
      <c r="M61" s="236"/>
      <c r="N61" s="152">
        <v>3</v>
      </c>
      <c r="O61" s="118"/>
      <c r="P61" s="118"/>
      <c r="Q61" s="119"/>
      <c r="R61" s="119"/>
      <c r="S61" s="119"/>
      <c r="T61" s="119"/>
      <c r="U61" s="119"/>
      <c r="V61" s="119"/>
      <c r="W61" s="119"/>
      <c r="X61" s="122">
        <f t="shared" si="1"/>
        <v>0</v>
      </c>
      <c r="Y61" s="123" t="str">
        <f t="shared" si="0"/>
        <v>DEBIL</v>
      </c>
      <c r="Z61" s="121"/>
      <c r="AA61" s="124" t="str">
        <f t="shared" si="2"/>
        <v/>
      </c>
      <c r="AB61" s="122" t="str">
        <f t="shared" si="3"/>
        <v>SI</v>
      </c>
      <c r="AC61" s="119"/>
      <c r="AD61" s="232"/>
      <c r="AE61" s="232"/>
      <c r="AF61" s="233"/>
      <c r="AG61" s="233"/>
      <c r="AH61" s="238"/>
      <c r="AI61" s="238"/>
      <c r="AJ61" s="231"/>
      <c r="AK61" s="231"/>
      <c r="AL61" s="234"/>
      <c r="AM61" s="236"/>
      <c r="AN61" s="240"/>
      <c r="AO61" s="151"/>
      <c r="AP61" s="151"/>
      <c r="AQ61" s="117"/>
      <c r="AR61" s="117"/>
      <c r="AS61" s="151"/>
      <c r="AT61" s="151"/>
      <c r="AU61" s="117"/>
      <c r="AV61" s="117"/>
      <c r="AW61" s="151"/>
      <c r="AX61" s="151"/>
      <c r="AY61" s="117"/>
      <c r="AZ61" s="117"/>
      <c r="BA61" s="151"/>
      <c r="BB61" s="151"/>
      <c r="BC61" s="117"/>
      <c r="BD61" s="117"/>
      <c r="BE61" s="151"/>
      <c r="BF61" s="152"/>
      <c r="BG61" s="117"/>
      <c r="BH61" s="117"/>
      <c r="BI61" s="151"/>
      <c r="BJ61" s="117"/>
      <c r="BK61" s="151"/>
      <c r="BL61" s="117"/>
      <c r="BM61" s="151"/>
      <c r="BN61" s="117"/>
      <c r="BO61" s="151"/>
      <c r="BP61" s="152"/>
      <c r="BQ61" s="117"/>
      <c r="BR61" s="151"/>
      <c r="BS61" s="151"/>
      <c r="BT61" s="151"/>
      <c r="BU61" s="117"/>
      <c r="BV61" s="151"/>
      <c r="BW61" s="151"/>
      <c r="BX61" s="117"/>
      <c r="BY61" s="151"/>
      <c r="BZ61" s="152"/>
      <c r="CA61" s="151"/>
    </row>
    <row r="62" spans="1:105" ht="21" customHeight="1" thickTop="1" thickBot="1" x14ac:dyDescent="0.35">
      <c r="A62" s="228"/>
      <c r="B62" s="229"/>
      <c r="C62" s="229"/>
      <c r="D62" s="229"/>
      <c r="E62" s="230"/>
      <c r="F62" s="229"/>
      <c r="G62" s="229"/>
      <c r="H62" s="229"/>
      <c r="I62" s="229"/>
      <c r="J62" s="228"/>
      <c r="K62" s="228"/>
      <c r="L62" s="234"/>
      <c r="M62" s="236"/>
      <c r="N62" s="152">
        <v>4</v>
      </c>
      <c r="O62" s="116"/>
      <c r="P62" s="116"/>
      <c r="Q62" s="119"/>
      <c r="R62" s="119"/>
      <c r="S62" s="119"/>
      <c r="T62" s="119"/>
      <c r="U62" s="119"/>
      <c r="V62" s="119"/>
      <c r="W62" s="119"/>
      <c r="X62" s="122">
        <f t="shared" si="1"/>
        <v>0</v>
      </c>
      <c r="Y62" s="123" t="str">
        <f t="shared" si="0"/>
        <v>DEBIL</v>
      </c>
      <c r="Z62" s="121"/>
      <c r="AA62" s="124" t="str">
        <f t="shared" si="2"/>
        <v/>
      </c>
      <c r="AB62" s="122" t="str">
        <f t="shared" si="3"/>
        <v>SI</v>
      </c>
      <c r="AC62" s="119"/>
      <c r="AD62" s="232"/>
      <c r="AE62" s="232"/>
      <c r="AF62" s="233"/>
      <c r="AG62" s="233"/>
      <c r="AH62" s="238"/>
      <c r="AI62" s="238"/>
      <c r="AJ62" s="231"/>
      <c r="AK62" s="231"/>
      <c r="AL62" s="234"/>
      <c r="AM62" s="236"/>
      <c r="AN62" s="240"/>
      <c r="AO62" s="151"/>
      <c r="AP62" s="151"/>
      <c r="AQ62" s="117"/>
      <c r="AR62" s="117"/>
      <c r="AS62" s="151"/>
      <c r="AT62" s="151"/>
      <c r="AU62" s="117"/>
      <c r="AV62" s="117"/>
      <c r="AW62" s="151"/>
      <c r="AX62" s="151"/>
      <c r="AY62" s="117"/>
      <c r="AZ62" s="117"/>
      <c r="BA62" s="151"/>
      <c r="BB62" s="151"/>
      <c r="BC62" s="117"/>
      <c r="BD62" s="117"/>
      <c r="BE62" s="151"/>
      <c r="BF62" s="152"/>
      <c r="BG62" s="117"/>
      <c r="BH62" s="117"/>
      <c r="BI62" s="151"/>
      <c r="BJ62" s="117"/>
      <c r="BK62" s="151"/>
      <c r="BL62" s="117"/>
      <c r="BM62" s="151"/>
      <c r="BN62" s="117"/>
      <c r="BO62" s="151"/>
      <c r="BP62" s="152"/>
      <c r="BQ62" s="117"/>
      <c r="BR62" s="151"/>
      <c r="BS62" s="151"/>
      <c r="BT62" s="151"/>
      <c r="BU62" s="117"/>
      <c r="BV62" s="151"/>
      <c r="BW62" s="151"/>
      <c r="BX62" s="117"/>
      <c r="BY62" s="151"/>
      <c r="BZ62" s="152"/>
      <c r="CA62" s="151"/>
    </row>
    <row r="63" spans="1:105" ht="21" customHeight="1" thickTop="1" thickBot="1" x14ac:dyDescent="0.35">
      <c r="A63" s="228"/>
      <c r="B63" s="229"/>
      <c r="C63" s="229"/>
      <c r="D63" s="229"/>
      <c r="E63" s="230"/>
      <c r="F63" s="229"/>
      <c r="G63" s="229"/>
      <c r="H63" s="229"/>
      <c r="I63" s="229"/>
      <c r="J63" s="228"/>
      <c r="K63" s="228"/>
      <c r="L63" s="234"/>
      <c r="M63" s="236"/>
      <c r="N63" s="152">
        <v>5</v>
      </c>
      <c r="O63" s="116"/>
      <c r="P63" s="116"/>
      <c r="Q63" s="119"/>
      <c r="R63" s="119"/>
      <c r="S63" s="119"/>
      <c r="T63" s="119"/>
      <c r="U63" s="119"/>
      <c r="V63" s="119"/>
      <c r="W63" s="119"/>
      <c r="X63" s="122">
        <f t="shared" si="1"/>
        <v>0</v>
      </c>
      <c r="Y63" s="123" t="str">
        <f t="shared" si="0"/>
        <v>DEBIL</v>
      </c>
      <c r="Z63" s="121"/>
      <c r="AA63" s="124" t="str">
        <f t="shared" si="2"/>
        <v/>
      </c>
      <c r="AB63" s="122" t="str">
        <f t="shared" si="3"/>
        <v>SI</v>
      </c>
      <c r="AC63" s="119"/>
      <c r="AD63" s="232"/>
      <c r="AE63" s="232"/>
      <c r="AF63" s="233"/>
      <c r="AG63" s="233"/>
      <c r="AH63" s="238"/>
      <c r="AI63" s="238"/>
      <c r="AJ63" s="231"/>
      <c r="AK63" s="231"/>
      <c r="AL63" s="234"/>
      <c r="AM63" s="236"/>
      <c r="AN63" s="240"/>
      <c r="AO63" s="151"/>
      <c r="AP63" s="151"/>
      <c r="AQ63" s="117"/>
      <c r="AR63" s="117"/>
      <c r="AS63" s="151"/>
      <c r="AT63" s="151"/>
      <c r="AU63" s="117"/>
      <c r="AV63" s="117"/>
      <c r="AW63" s="151"/>
      <c r="AX63" s="151"/>
      <c r="AY63" s="117"/>
      <c r="AZ63" s="117"/>
      <c r="BA63" s="151"/>
      <c r="BB63" s="151"/>
      <c r="BC63" s="117"/>
      <c r="BD63" s="117"/>
      <c r="BE63" s="151"/>
      <c r="BF63" s="152"/>
      <c r="BG63" s="117"/>
      <c r="BH63" s="117"/>
      <c r="BI63" s="151"/>
      <c r="BJ63" s="117"/>
      <c r="BK63" s="151"/>
      <c r="BL63" s="117"/>
      <c r="BM63" s="151"/>
      <c r="BN63" s="117"/>
      <c r="BO63" s="151"/>
      <c r="BP63" s="152"/>
      <c r="BQ63" s="117"/>
      <c r="BR63" s="151"/>
      <c r="BS63" s="151"/>
      <c r="BT63" s="151"/>
      <c r="BU63" s="117"/>
      <c r="BV63" s="151"/>
      <c r="BW63" s="151"/>
      <c r="BX63" s="117"/>
      <c r="BY63" s="151"/>
      <c r="BZ63" s="152"/>
      <c r="CA63" s="151"/>
    </row>
    <row r="64" spans="1:105" ht="21" customHeight="1" thickTop="1" thickBot="1" x14ac:dyDescent="0.35">
      <c r="A64" s="228"/>
      <c r="B64" s="229"/>
      <c r="C64" s="229"/>
      <c r="D64" s="229"/>
      <c r="E64" s="230"/>
      <c r="F64" s="229"/>
      <c r="G64" s="229"/>
      <c r="H64" s="229"/>
      <c r="I64" s="229"/>
      <c r="J64" s="228"/>
      <c r="K64" s="228"/>
      <c r="L64" s="234"/>
      <c r="M64" s="237"/>
      <c r="N64" s="152">
        <v>6</v>
      </c>
      <c r="O64" s="116"/>
      <c r="P64" s="116"/>
      <c r="Q64" s="119"/>
      <c r="R64" s="119"/>
      <c r="S64" s="119"/>
      <c r="T64" s="119"/>
      <c r="U64" s="119"/>
      <c r="V64" s="119"/>
      <c r="W64" s="119"/>
      <c r="X64" s="122">
        <f t="shared" si="1"/>
        <v>0</v>
      </c>
      <c r="Y64" s="123" t="str">
        <f t="shared" si="0"/>
        <v>DEBIL</v>
      </c>
      <c r="Z64" s="121"/>
      <c r="AA64" s="124" t="str">
        <f t="shared" si="2"/>
        <v/>
      </c>
      <c r="AB64" s="122" t="str">
        <f t="shared" si="3"/>
        <v>SI</v>
      </c>
      <c r="AC64" s="119"/>
      <c r="AD64" s="232"/>
      <c r="AE64" s="232"/>
      <c r="AF64" s="233"/>
      <c r="AG64" s="233"/>
      <c r="AH64" s="238"/>
      <c r="AI64" s="238"/>
      <c r="AJ64" s="231"/>
      <c r="AK64" s="231"/>
      <c r="AL64" s="234"/>
      <c r="AM64" s="237"/>
      <c r="AN64" s="241"/>
      <c r="AO64" s="151"/>
      <c r="AP64" s="151"/>
      <c r="AQ64" s="117"/>
      <c r="AR64" s="117"/>
      <c r="AS64" s="151"/>
      <c r="AT64" s="151"/>
      <c r="AU64" s="117"/>
      <c r="AV64" s="117"/>
      <c r="AW64" s="151"/>
      <c r="AX64" s="151"/>
      <c r="AY64" s="117"/>
      <c r="AZ64" s="117"/>
      <c r="BA64" s="151"/>
      <c r="BB64" s="151"/>
      <c r="BC64" s="117"/>
      <c r="BD64" s="117"/>
      <c r="BE64" s="151"/>
      <c r="BF64" s="152"/>
      <c r="BG64" s="117"/>
      <c r="BH64" s="117"/>
      <c r="BI64" s="151"/>
      <c r="BJ64" s="117"/>
      <c r="BK64" s="151"/>
      <c r="BL64" s="117"/>
      <c r="BM64" s="151"/>
      <c r="BN64" s="117"/>
      <c r="BO64" s="151"/>
      <c r="BP64" s="152"/>
      <c r="BQ64" s="117"/>
      <c r="BR64" s="151"/>
      <c r="BS64" s="151"/>
      <c r="BT64" s="151"/>
      <c r="BU64" s="117"/>
      <c r="BV64" s="151"/>
      <c r="BW64" s="151"/>
      <c r="BX64" s="117"/>
      <c r="BY64" s="151"/>
      <c r="BZ64" s="152"/>
      <c r="CA64" s="151"/>
    </row>
    <row r="65" ht="21" customHeight="1" thickTop="1" x14ac:dyDescent="0.3"/>
  </sheetData>
  <sheetProtection algorithmName="SHA-512" hashValue="bJgexIYSV9oStkG9EP+XJG8p3W5Aj6GL0kvvY1j8xKVjLlWaXSpeUoHf28hmOb/ZXdlEp4vVSxq5NbaoHIyI9g==" saltValue="pgxym9s0uQXnXJNRP/VsGA==" spinCount="100000" sheet="1" formatCells="0" formatColumns="0" formatRows="0"/>
  <mergeCells count="330">
    <mergeCell ref="AO2:AR2"/>
    <mergeCell ref="AS2:AV2"/>
    <mergeCell ref="X3:X4"/>
    <mergeCell ref="AA3:AA4"/>
    <mergeCell ref="AB3:AB4"/>
    <mergeCell ref="BQ2:BT2"/>
    <mergeCell ref="A3:A4"/>
    <mergeCell ref="B3:B4"/>
    <mergeCell ref="C3:C4"/>
    <mergeCell ref="D3:D4"/>
    <mergeCell ref="F3:F4"/>
    <mergeCell ref="G3:G4"/>
    <mergeCell ref="H3:H4"/>
    <mergeCell ref="E3:E4"/>
    <mergeCell ref="Q3:Q4"/>
    <mergeCell ref="R3:R4"/>
    <mergeCell ref="Z3:Z4"/>
    <mergeCell ref="AC3:AC4"/>
    <mergeCell ref="AF3:AF4"/>
    <mergeCell ref="AG3:AG4"/>
    <mergeCell ref="AN3:AN4"/>
    <mergeCell ref="S3:S4"/>
    <mergeCell ref="V3:V4"/>
    <mergeCell ref="N3:N4"/>
    <mergeCell ref="P3:P4"/>
    <mergeCell ref="I3:I4"/>
    <mergeCell ref="U3:U4"/>
    <mergeCell ref="T3:T4"/>
    <mergeCell ref="W3:W4"/>
    <mergeCell ref="BY3:BY4"/>
    <mergeCell ref="BZ3:BZ4"/>
    <mergeCell ref="AJ5:AJ10"/>
    <mergeCell ref="AK5:AK10"/>
    <mergeCell ref="AH5:AH10"/>
    <mergeCell ref="AD3:AE4"/>
    <mergeCell ref="AE5:AE10"/>
    <mergeCell ref="M3:M4"/>
    <mergeCell ref="M5:M10"/>
    <mergeCell ref="BA3:BA4"/>
    <mergeCell ref="BB3:BB4"/>
    <mergeCell ref="BQ3:BQ4"/>
    <mergeCell ref="BR3:BR4"/>
    <mergeCell ref="J3:J4"/>
    <mergeCell ref="K3:K4"/>
    <mergeCell ref="AI5:AI10"/>
    <mergeCell ref="O3:O4"/>
    <mergeCell ref="AR3:AR4"/>
    <mergeCell ref="BI3:BI4"/>
    <mergeCell ref="H5:H10"/>
    <mergeCell ref="E5:E10"/>
    <mergeCell ref="I5:I10"/>
    <mergeCell ref="J5:J10"/>
    <mergeCell ref="K5:K10"/>
    <mergeCell ref="L3:L4"/>
    <mergeCell ref="J11:J16"/>
    <mergeCell ref="K11:K16"/>
    <mergeCell ref="A11:A16"/>
    <mergeCell ref="B11:B16"/>
    <mergeCell ref="C11:C16"/>
    <mergeCell ref="D11:D16"/>
    <mergeCell ref="F11:F16"/>
    <mergeCell ref="A5:A10"/>
    <mergeCell ref="B5:B10"/>
    <mergeCell ref="C5:C10"/>
    <mergeCell ref="D5:D10"/>
    <mergeCell ref="F5:F10"/>
    <mergeCell ref="G5:G10"/>
    <mergeCell ref="G11:G16"/>
    <mergeCell ref="H11:H16"/>
    <mergeCell ref="E11:E16"/>
    <mergeCell ref="I11:I16"/>
    <mergeCell ref="CA3:CA4"/>
    <mergeCell ref="BS3:BS4"/>
    <mergeCell ref="BT3:BT4"/>
    <mergeCell ref="BX3:BX4"/>
    <mergeCell ref="AH3:AH4"/>
    <mergeCell ref="AI3:AI4"/>
    <mergeCell ref="AJ3:AJ4"/>
    <mergeCell ref="AK3:AK4"/>
    <mergeCell ref="AL3:AL4"/>
    <mergeCell ref="BD3:BD4"/>
    <mergeCell ref="AU3:AU4"/>
    <mergeCell ref="AV3:AV4"/>
    <mergeCell ref="AW3:AW4"/>
    <mergeCell ref="AX3:AX4"/>
    <mergeCell ref="AY3:AY4"/>
    <mergeCell ref="AZ3:AZ4"/>
    <mergeCell ref="BL3:BL4"/>
    <mergeCell ref="BM3:BM4"/>
    <mergeCell ref="BN3:BN4"/>
    <mergeCell ref="BO3:BO4"/>
    <mergeCell ref="BP3:BP4"/>
    <mergeCell ref="AO3:AO4"/>
    <mergeCell ref="AP3:AP4"/>
    <mergeCell ref="AQ3:AQ4"/>
    <mergeCell ref="J17:J22"/>
    <mergeCell ref="K17:K22"/>
    <mergeCell ref="A17:A22"/>
    <mergeCell ref="B17:B22"/>
    <mergeCell ref="C17:C22"/>
    <mergeCell ref="D17:D22"/>
    <mergeCell ref="F17:F22"/>
    <mergeCell ref="G17:G22"/>
    <mergeCell ref="L17:L22"/>
    <mergeCell ref="H17:H22"/>
    <mergeCell ref="E17:E22"/>
    <mergeCell ref="I17:I22"/>
    <mergeCell ref="A23:A28"/>
    <mergeCell ref="B23:B28"/>
    <mergeCell ref="C23:C28"/>
    <mergeCell ref="D23:D28"/>
    <mergeCell ref="F23:F28"/>
    <mergeCell ref="H29:H34"/>
    <mergeCell ref="E29:E34"/>
    <mergeCell ref="I29:I34"/>
    <mergeCell ref="J29:J34"/>
    <mergeCell ref="B29:B34"/>
    <mergeCell ref="C29:C34"/>
    <mergeCell ref="D29:D34"/>
    <mergeCell ref="F29:F34"/>
    <mergeCell ref="G29:G34"/>
    <mergeCell ref="G23:G28"/>
    <mergeCell ref="H23:H28"/>
    <mergeCell ref="E23:E28"/>
    <mergeCell ref="I23:I28"/>
    <mergeCell ref="A41:A46"/>
    <mergeCell ref="B41:B46"/>
    <mergeCell ref="C41:C46"/>
    <mergeCell ref="D41:D46"/>
    <mergeCell ref="F41:F46"/>
    <mergeCell ref="G41:G46"/>
    <mergeCell ref="G35:G40"/>
    <mergeCell ref="H35:H40"/>
    <mergeCell ref="E35:E40"/>
    <mergeCell ref="A35:A40"/>
    <mergeCell ref="B35:B40"/>
    <mergeCell ref="C35:C40"/>
    <mergeCell ref="D35:D40"/>
    <mergeCell ref="F35:F40"/>
    <mergeCell ref="K59:K64"/>
    <mergeCell ref="A59:A64"/>
    <mergeCell ref="B59:B64"/>
    <mergeCell ref="C59:C64"/>
    <mergeCell ref="D59:D64"/>
    <mergeCell ref="F59:F64"/>
    <mergeCell ref="G47:G52"/>
    <mergeCell ref="H47:H52"/>
    <mergeCell ref="E47:E52"/>
    <mergeCell ref="I47:I52"/>
    <mergeCell ref="J47:J52"/>
    <mergeCell ref="K47:K52"/>
    <mergeCell ref="A47:A52"/>
    <mergeCell ref="B47:B52"/>
    <mergeCell ref="C47:C52"/>
    <mergeCell ref="D47:D52"/>
    <mergeCell ref="F47:F52"/>
    <mergeCell ref="A53:A58"/>
    <mergeCell ref="B53:B58"/>
    <mergeCell ref="C53:C58"/>
    <mergeCell ref="D53:D58"/>
    <mergeCell ref="F53:F58"/>
    <mergeCell ref="AI41:AI46"/>
    <mergeCell ref="AI47:AI52"/>
    <mergeCell ref="AH35:AH40"/>
    <mergeCell ref="AH41:AH46"/>
    <mergeCell ref="AH47:AH52"/>
    <mergeCell ref="G53:G58"/>
    <mergeCell ref="G59:G64"/>
    <mergeCell ref="H59:H64"/>
    <mergeCell ref="E59:E64"/>
    <mergeCell ref="H53:H58"/>
    <mergeCell ref="E53:E58"/>
    <mergeCell ref="I53:I58"/>
    <mergeCell ref="J53:J58"/>
    <mergeCell ref="K53:K58"/>
    <mergeCell ref="H41:H46"/>
    <mergeCell ref="E41:E46"/>
    <mergeCell ref="I41:I46"/>
    <mergeCell ref="J41:J46"/>
    <mergeCell ref="K41:K46"/>
    <mergeCell ref="I35:I40"/>
    <mergeCell ref="J35:J40"/>
    <mergeCell ref="K35:K40"/>
    <mergeCell ref="I59:I64"/>
    <mergeCell ref="J59:J64"/>
    <mergeCell ref="L53:L58"/>
    <mergeCell ref="L59:L64"/>
    <mergeCell ref="M59:M64"/>
    <mergeCell ref="M35:M40"/>
    <mergeCell ref="M41:M46"/>
    <mergeCell ref="M47:M52"/>
    <mergeCell ref="M53:M58"/>
    <mergeCell ref="M11:M16"/>
    <mergeCell ref="M17:M22"/>
    <mergeCell ref="M23:M28"/>
    <mergeCell ref="M29:M34"/>
    <mergeCell ref="L23:L28"/>
    <mergeCell ref="L29:L34"/>
    <mergeCell ref="L35:L40"/>
    <mergeCell ref="L41:L46"/>
    <mergeCell ref="L47:L52"/>
    <mergeCell ref="L11:L16"/>
    <mergeCell ref="AD53:AD58"/>
    <mergeCell ref="AD59:AD64"/>
    <mergeCell ref="AE11:AE16"/>
    <mergeCell ref="AF11:AF16"/>
    <mergeCell ref="AG11:AG16"/>
    <mergeCell ref="AE17:AE22"/>
    <mergeCell ref="AF17:AF22"/>
    <mergeCell ref="AG17:AG22"/>
    <mergeCell ref="AE23:AE28"/>
    <mergeCell ref="AF23:AF28"/>
    <mergeCell ref="AE41:AE46"/>
    <mergeCell ref="AD35:AD40"/>
    <mergeCell ref="AD41:AD46"/>
    <mergeCell ref="AD47:AD52"/>
    <mergeCell ref="AE47:AE52"/>
    <mergeCell ref="AF47:AF52"/>
    <mergeCell ref="AE53:AE58"/>
    <mergeCell ref="AF53:AF58"/>
    <mergeCell ref="AG53:AG58"/>
    <mergeCell ref="AE59:AE64"/>
    <mergeCell ref="AF59:AF64"/>
    <mergeCell ref="AG59:AG64"/>
    <mergeCell ref="AG35:AG40"/>
    <mergeCell ref="AF41:AF46"/>
    <mergeCell ref="AL53:AL58"/>
    <mergeCell ref="AM53:AM58"/>
    <mergeCell ref="AM3:AM4"/>
    <mergeCell ref="AL5:AL10"/>
    <mergeCell ref="AM5:AM10"/>
    <mergeCell ref="AL11:AL16"/>
    <mergeCell ref="AM11:AM16"/>
    <mergeCell ref="AL17:AL22"/>
    <mergeCell ref="AM17:AM22"/>
    <mergeCell ref="AL23:AL28"/>
    <mergeCell ref="AM23:AM28"/>
    <mergeCell ref="AL59:AL64"/>
    <mergeCell ref="AM59:AM64"/>
    <mergeCell ref="J2:M2"/>
    <mergeCell ref="N2:AI2"/>
    <mergeCell ref="AJ2:AM2"/>
    <mergeCell ref="AN5:AN10"/>
    <mergeCell ref="BU2:BW2"/>
    <mergeCell ref="BU3:BU4"/>
    <mergeCell ref="BV3:BV4"/>
    <mergeCell ref="BW3:BW4"/>
    <mergeCell ref="AN11:AN16"/>
    <mergeCell ref="AN17:AN22"/>
    <mergeCell ref="AN23:AN28"/>
    <mergeCell ref="AN29:AN34"/>
    <mergeCell ref="AN35:AN40"/>
    <mergeCell ref="AN41:AN46"/>
    <mergeCell ref="AN47:AN52"/>
    <mergeCell ref="AN53:AN58"/>
    <mergeCell ref="AN59:AN64"/>
    <mergeCell ref="AH11:AH16"/>
    <mergeCell ref="AH17:AH22"/>
    <mergeCell ref="AH23:AH28"/>
    <mergeCell ref="AH29:AH34"/>
    <mergeCell ref="AL29:AL34"/>
    <mergeCell ref="AE35:AE40"/>
    <mergeCell ref="AF35:AF40"/>
    <mergeCell ref="AK53:AK58"/>
    <mergeCell ref="AK59:AK64"/>
    <mergeCell ref="AI53:AI58"/>
    <mergeCell ref="AI59:AI64"/>
    <mergeCell ref="AJ11:AJ16"/>
    <mergeCell ref="AJ17:AJ22"/>
    <mergeCell ref="AJ23:AJ28"/>
    <mergeCell ref="AJ29:AJ34"/>
    <mergeCell ref="AJ35:AJ40"/>
    <mergeCell ref="AJ41:AJ46"/>
    <mergeCell ref="AJ47:AJ52"/>
    <mergeCell ref="AJ53:AJ58"/>
    <mergeCell ref="AJ59:AJ64"/>
    <mergeCell ref="AH53:AH58"/>
    <mergeCell ref="AH59:AH64"/>
    <mergeCell ref="AG41:AG46"/>
    <mergeCell ref="AG47:AG52"/>
    <mergeCell ref="AI11:AI16"/>
    <mergeCell ref="AI17:AI22"/>
    <mergeCell ref="AI23:AI28"/>
    <mergeCell ref="AI29:AI34"/>
    <mergeCell ref="AI35:AI40"/>
    <mergeCell ref="AK35:AK40"/>
    <mergeCell ref="AK41:AK46"/>
    <mergeCell ref="AK47:AK52"/>
    <mergeCell ref="AM29:AM34"/>
    <mergeCell ref="AL35:AL40"/>
    <mergeCell ref="AM35:AM40"/>
    <mergeCell ref="AL41:AL46"/>
    <mergeCell ref="AM41:AM46"/>
    <mergeCell ref="AL47:AL52"/>
    <mergeCell ref="AM47:AM52"/>
    <mergeCell ref="BX2:CA2"/>
    <mergeCell ref="A2:I2"/>
    <mergeCell ref="AK11:AK16"/>
    <mergeCell ref="AK17:AK22"/>
    <mergeCell ref="AK23:AK28"/>
    <mergeCell ref="AK29:AK34"/>
    <mergeCell ref="Y3:Y4"/>
    <mergeCell ref="AD11:AD16"/>
    <mergeCell ref="AG23:AG28"/>
    <mergeCell ref="AE29:AE34"/>
    <mergeCell ref="AF29:AF34"/>
    <mergeCell ref="AG29:AG34"/>
    <mergeCell ref="L5:L10"/>
    <mergeCell ref="AD5:AD10"/>
    <mergeCell ref="AF5:AF10"/>
    <mergeCell ref="AG5:AG10"/>
    <mergeCell ref="AD17:AD22"/>
    <mergeCell ref="AD23:AD28"/>
    <mergeCell ref="AD29:AD34"/>
    <mergeCell ref="K29:K34"/>
    <mergeCell ref="A29:A34"/>
    <mergeCell ref="AS3:AS4"/>
    <mergeCell ref="J23:J28"/>
    <mergeCell ref="K23:K28"/>
    <mergeCell ref="AT3:AT4"/>
    <mergeCell ref="BC3:BC4"/>
    <mergeCell ref="AW2:AZ2"/>
    <mergeCell ref="BA2:BD2"/>
    <mergeCell ref="BE3:BE4"/>
    <mergeCell ref="BF3:BF4"/>
    <mergeCell ref="BG3:BG4"/>
    <mergeCell ref="BH3:BH4"/>
    <mergeCell ref="BE2:BP2"/>
    <mergeCell ref="BJ3:BJ4"/>
    <mergeCell ref="BK3:BK4"/>
  </mergeCells>
  <conditionalFormatting sqref="M5 M11 M17 M23 M29 M35 M41 M47 M53 M59">
    <cfRule type="cellIs" dxfId="136" priority="32" stopIfTrue="1" operator="equal">
      <formula>"Muy Alta"</formula>
    </cfRule>
    <cfRule type="containsText" dxfId="135" priority="33" operator="containsText" text="ZONA RIESGO ALTA">
      <formula>NOT(ISERROR(SEARCH("ZONA RIESGO ALTA",M5)))</formula>
    </cfRule>
    <cfRule type="containsText" dxfId="134" priority="34" operator="containsText" text="ZONA RIESGO MODERADA">
      <formula>NOT(ISERROR(SEARCH("ZONA RIESGO MODERADA",M5)))</formula>
    </cfRule>
    <cfRule type="containsText" dxfId="133" priority="35" operator="containsText" text="ZONA RIESGO BAJA">
      <formula>NOT(ISERROR(SEARCH("ZONA RIESGO BAJA",M5)))</formula>
    </cfRule>
    <cfRule type="cellIs" dxfId="132" priority="36" operator="equal">
      <formula>"Muy Baja"</formula>
    </cfRule>
  </conditionalFormatting>
  <conditionalFormatting sqref="M5:M64">
    <cfRule type="containsText" dxfId="131" priority="31" operator="containsText" text="ZONA RIESGO EXTREMA">
      <formula>NOT(ISERROR(SEARCH("ZONA RIESGO EXTREMA",M5)))</formula>
    </cfRule>
  </conditionalFormatting>
  <conditionalFormatting sqref="Y5:Y64">
    <cfRule type="containsText" dxfId="130" priority="28" operator="containsText" text="DEBIL">
      <formula>NOT(ISERROR(SEARCH("DEBIL",Y5)))</formula>
    </cfRule>
    <cfRule type="containsText" dxfId="129" priority="29" operator="containsText" text="MODERADO">
      <formula>NOT(ISERROR(SEARCH("MODERADO",Y5)))</formula>
    </cfRule>
    <cfRule type="containsText" dxfId="128" priority="30" operator="containsText" text="FUERTE">
      <formula>NOT(ISERROR(SEARCH("FUERTE",Y5)))</formula>
    </cfRule>
  </conditionalFormatting>
  <conditionalFormatting sqref="AD5:AE5 AD11:AE11 AD17:AE17 AD23:AE23 AD29:AE29 AD35:AE35 AD41:AE41 AD47:AE47 AD53:AE53 AD59:AE59">
    <cfRule type="containsText" dxfId="127" priority="17" operator="containsText" text="DEBIL">
      <formula>NOT(ISERROR(SEARCH("DEBIL",AD5)))</formula>
    </cfRule>
    <cfRule type="containsText" dxfId="126" priority="18" operator="containsText" text="MODERADO">
      <formula>NOT(ISERROR(SEARCH("MODERADO",AD5)))</formula>
    </cfRule>
    <cfRule type="containsText" dxfId="125" priority="19" operator="containsText" text="FUERTE">
      <formula>NOT(ISERROR(SEARCH("FUERTE",AD5)))</formula>
    </cfRule>
  </conditionalFormatting>
  <conditionalFormatting sqref="AJ5:AK5 AJ11:AK11 AJ17:AK17 AJ23:AK23 AJ29:AK29 AJ35:AK35 AJ41:AK41 AJ47:AK47 AJ53:AK53 AJ59:AK59">
    <cfRule type="containsText" dxfId="119" priority="1" operator="containsText" text="casi seguro">
      <formula>NOT(ISERROR(SEARCH("casi seguro",AJ5)))</formula>
    </cfRule>
    <cfRule type="containsText" dxfId="118" priority="2" operator="containsText" text="PROBABLE">
      <formula>NOT(ISERROR(SEARCH("PROBABLE",AJ5)))</formula>
    </cfRule>
    <cfRule type="containsText" dxfId="117" priority="3" operator="containsText" text="posible">
      <formula>NOT(ISERROR(SEARCH("posible",AJ5)))</formula>
    </cfRule>
    <cfRule type="containsText" dxfId="116" priority="4" operator="containsText" text="Improbable">
      <formula>NOT(ISERROR(SEARCH("Improbable",AJ5)))</formula>
    </cfRule>
    <cfRule type="containsText" dxfId="115" priority="5" operator="containsText" text="Rara vez">
      <formula>NOT(ISERROR(SEARCH("Rara vez",AJ5)))</formula>
    </cfRule>
  </conditionalFormatting>
  <conditionalFormatting sqref="AM5 AM11 AM17 AM23 AM29 AM35 AM41 AM47 AM53 AM59">
    <cfRule type="cellIs" dxfId="110" priority="12" stopIfTrue="1" operator="equal">
      <formula>"Muy Alta"</formula>
    </cfRule>
    <cfRule type="containsText" dxfId="109" priority="13" operator="containsText" text="ZONA RIESGO ALTA">
      <formula>NOT(ISERROR(SEARCH("ZONA RIESGO ALTA",AM5)))</formula>
    </cfRule>
    <cfRule type="containsText" dxfId="108" priority="14" operator="containsText" text="ZONA RIESGO MODERADA">
      <formula>NOT(ISERROR(SEARCH("ZONA RIESGO MODERADA",AM5)))</formula>
    </cfRule>
    <cfRule type="containsText" dxfId="107" priority="15" operator="containsText" text="ZONA RIESGO BAJA">
      <formula>NOT(ISERROR(SEARCH("ZONA RIESGO BAJA",AM5)))</formula>
    </cfRule>
    <cfRule type="cellIs" dxfId="106" priority="16" operator="equal">
      <formula>"Muy Baja"</formula>
    </cfRule>
  </conditionalFormatting>
  <conditionalFormatting sqref="AM5:AM64">
    <cfRule type="containsText" dxfId="105" priority="11" operator="containsText" text="ZONA RIESGO EXTREMA">
      <formula>NOT(ISERROR(SEARCH("ZONA RIESGO EXTREMA",AM5)))</formula>
    </cfRule>
  </conditionalFormatting>
  <dataValidations count="1">
    <dataValidation allowBlank="1" showInputMessage="1" showErrorMessage="1" prompt="fuerte + fuerte = fuerte _x000a_fuerte + moderado = moderado _x000a_fuerte + débil = débil _x000a_moderado + fuerte = moderado _x000a_moderado + moderado = moderado _x000a_moderado + débil = débil _x000a_débil + fuerte = débil _x000a_débil + moderado = débil _x000a_débil + débil = débil _x000a__x000a__x000a_" sqref="AA5:AA64" xr:uid="{CDA47DC9-BEE1-4BF6-B501-57E6A4035779}"/>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containsText" priority="37" operator="containsText" id="{EBBD3A34-DCCE-4BF4-83CB-C07B092AB35A}">
            <xm:f>NOT(ISERROR(SEARCH(#REF!,AJ5)))</xm:f>
            <xm:f>#REF!</xm:f>
            <x14:dxf>
              <fill>
                <gradientFill degree="180">
                  <stop position="0">
                    <color rgb="FF008744"/>
                  </stop>
                  <stop position="1">
                    <color theme="0"/>
                  </stop>
                </gradientFill>
              </fill>
            </x14:dxf>
          </x14:cfRule>
          <x14:cfRule type="containsText" priority="38" operator="containsText" id="{3B55109B-5D44-4A41-A2AB-38AD6F1B46FC}">
            <xm:f>NOT(ISERROR(SEARCH(#REF!,AJ5)))</xm:f>
            <xm:f>#REF!</xm:f>
            <x14:dxf>
              <fill>
                <gradientFill degree="180">
                  <stop position="0">
                    <color rgb="FF008744"/>
                  </stop>
                  <stop position="1">
                    <color theme="0"/>
                  </stop>
                </gradientFill>
              </fill>
            </x14:dxf>
          </x14:cfRule>
          <x14:cfRule type="containsText" priority="39" operator="containsText" id="{A0DCF7A7-016D-4DFC-9E2E-055DD5B2BA28}">
            <xm:f>NOT(ISERROR(SEARCH(#REF!,AJ5)))</xm:f>
            <xm:f>#REF!</xm:f>
            <x14:dxf>
              <fill>
                <gradientFill degree="180">
                  <stop position="0">
                    <color rgb="FF008744"/>
                  </stop>
                  <stop position="1">
                    <color rgb="FFFFFFFF"/>
                  </stop>
                </gradientFill>
              </fill>
            </x14:dxf>
          </x14:cfRule>
          <x14:cfRule type="containsText" priority="40" operator="containsText" id="{FB4ECCE1-DC6A-4C93-9560-D10FA9669175}">
            <xm:f>NOT(ISERROR(SEARCH(#REF!,AJ5)))</xm:f>
            <xm:f>#REF!</xm:f>
            <x14:dxf>
              <fill>
                <gradientFill>
                  <stop position="0">
                    <color theme="0"/>
                  </stop>
                  <stop position="1">
                    <color rgb="FFFFFF00"/>
                  </stop>
                </gradientFill>
              </fill>
            </x14:dxf>
          </x14:cfRule>
          <x14:cfRule type="containsText" priority="41" operator="containsText" id="{33278D51-8B45-427C-B999-486B2DC7D348}">
            <xm:f>NOT(ISERROR(SEARCH(#REF!,AJ5)))</xm:f>
            <xm:f>#REF!</xm:f>
            <x14:dxf>
              <fill>
                <gradientFill degree="180">
                  <stop position="0">
                    <color rgb="FFFFA700"/>
                  </stop>
                  <stop position="1">
                    <color theme="0"/>
                  </stop>
                </gradientFill>
              </fill>
            </x14:dxf>
          </x14:cfRule>
          <xm:sqref>AJ5 AJ11 AJ17 AJ23 AJ29 AJ35 AJ41 AJ47 AJ53 AJ59</xm:sqref>
        </x14:conditionalFormatting>
        <x14:conditionalFormatting xmlns:xm="http://schemas.microsoft.com/office/excel/2006/main">
          <x14:cfRule type="containsText" priority="6" operator="containsText" id="{AD203612-25EC-4686-BFE9-6479FC2C2B07}">
            <xm:f>NOT(ISERROR(SEARCH(#REF!,AK5)))</xm:f>
            <xm:f>#REF!</xm:f>
            <x14:dxf>
              <fill>
                <gradientFill degree="180">
                  <stop position="0">
                    <color rgb="FF008744"/>
                  </stop>
                  <stop position="1">
                    <color theme="0"/>
                  </stop>
                </gradientFill>
              </fill>
            </x14:dxf>
          </x14:cfRule>
          <x14:cfRule type="containsText" priority="8" operator="containsText" id="{DA000740-0671-441C-928E-6090D22BF798}">
            <xm:f>NOT(ISERROR(SEARCH(#REF!,AK5)))</xm:f>
            <xm:f>#REF!</xm:f>
            <x14:dxf>
              <fill>
                <gradientFill degree="180">
                  <stop position="0">
                    <color rgb="FF008744"/>
                  </stop>
                  <stop position="1">
                    <color rgb="FFFFFFFF"/>
                  </stop>
                </gradientFill>
              </fill>
            </x14:dxf>
          </x14:cfRule>
          <x14:cfRule type="containsText" priority="9" operator="containsText" id="{4967739F-55D5-41FA-8786-9A66FF772A44}">
            <xm:f>NOT(ISERROR(SEARCH(#REF!,AK5)))</xm:f>
            <xm:f>#REF!</xm:f>
            <x14:dxf>
              <fill>
                <gradientFill>
                  <stop position="0">
                    <color theme="0"/>
                  </stop>
                  <stop position="1">
                    <color rgb="FFFFFF00"/>
                  </stop>
                </gradientFill>
              </fill>
            </x14:dxf>
          </x14:cfRule>
          <x14:cfRule type="containsText" priority="10" operator="containsText" id="{415CE5F9-37B2-4B45-A599-4D477427DE99}">
            <xm:f>NOT(ISERROR(SEARCH(#REF!,AK5)))</xm:f>
            <xm:f>#REF!</xm:f>
            <x14:dxf>
              <fill>
                <gradientFill degree="180">
                  <stop position="0">
                    <color rgb="FFFFA700"/>
                  </stop>
                  <stop position="1">
                    <color theme="0"/>
                  </stop>
                </gradientFill>
              </fill>
            </x14:dxf>
          </x14:cfRule>
          <xm:sqref>AK5 AK11 AK17 AK23 AK29 AK35 AK41 AK47 AK53 AK59</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49DB6158-6A13-4E5D-9AC6-2D6B222A4CB4}">
          <x14:formula1>
            <xm:f>Hoja1!$A$26:$A$41</xm:f>
          </x14:formula1>
          <xm:sqref>B5:B64</xm:sqref>
        </x14:dataValidation>
        <x14:dataValidation type="list" allowBlank="1" showInputMessage="1" showErrorMessage="1" xr:uid="{92ED92C5-324C-402B-A60A-04BC3C806C94}">
          <x14:formula1>
            <xm:f>Hoja1!$B$26:$B$41</xm:f>
          </x14:formula1>
          <xm:sqref>C5:C64</xm:sqref>
        </x14:dataValidation>
        <x14:dataValidation type="list" allowBlank="1" showInputMessage="1" showErrorMessage="1" xr:uid="{86723610-28F4-4075-BDFA-0099D43FD7A1}">
          <x14:formula1>
            <xm:f>'Opciones Tratamiento'!$E$2:$E$4</xm:f>
          </x14:formula1>
          <xm:sqref>F5:F64</xm:sqref>
        </x14:dataValidation>
        <x14:dataValidation type="list" allowBlank="1" showInputMessage="1" showErrorMessage="1" xr:uid="{18AFC08B-4FD0-406A-8C6D-23CFC049DF41}">
          <x14:formula1>
            <xm:f>'Opciones Tratamiento'!$B$26:$B$29</xm:f>
          </x14:formula1>
          <xm:sqref>I5:I64</xm:sqref>
        </x14:dataValidation>
        <x14:dataValidation type="list" allowBlank="1" showInputMessage="1" showErrorMessage="1" xr:uid="{BF5E8BFD-9A2A-417A-B1BF-4B2B6935D014}">
          <x14:formula1>
            <xm:f>Hoja1!$A$45:$A$49</xm:f>
          </x14:formula1>
          <xm:sqref>J5:J64 AJ5:AJ64</xm:sqref>
        </x14:dataValidation>
        <x14:dataValidation type="list" allowBlank="1" showInputMessage="1" showErrorMessage="1" xr:uid="{2A266D6D-7963-480F-BFC1-27A7A2B60A4D}">
          <x14:formula1>
            <xm:f>Hoja1!$B$47:$B$49</xm:f>
          </x14:formula1>
          <xm:sqref>K5:K64 AK5:AK64</xm:sqref>
        </x14:dataValidation>
        <x14:dataValidation type="list" allowBlank="1" showInputMessage="1" showErrorMessage="1" xr:uid="{2E8ACB5A-7C52-4D35-A316-B7B729C30508}">
          <x14:formula1>
            <xm:f>Hoja1!$A$54:$A$56</xm:f>
          </x14:formula1>
          <xm:sqref>Q5:Q64</xm:sqref>
        </x14:dataValidation>
        <x14:dataValidation type="list" allowBlank="1" showInputMessage="1" showErrorMessage="1" xr:uid="{FDEB5476-AA0C-486C-988A-1D939D97F111}">
          <x14:formula1>
            <xm:f>Hoja1!$B$54:$B$55</xm:f>
          </x14:formula1>
          <xm:sqref>R5:V64</xm:sqref>
        </x14:dataValidation>
        <x14:dataValidation type="list" allowBlank="1" showInputMessage="1" showErrorMessage="1" xr:uid="{CDA8CDAB-6774-401C-AC21-6C4D2DDA430C}">
          <x14:formula1>
            <xm:f>Hoja1!$C$54:$C$56</xm:f>
          </x14:formula1>
          <xm:sqref>W5:W64</xm:sqref>
        </x14:dataValidation>
        <x14:dataValidation type="list" allowBlank="1" showInputMessage="1" showErrorMessage="1" xr:uid="{8333B0D8-328B-400E-A02A-56512965B7F4}">
          <x14:formula1>
            <xm:f>Hoja1!$A$58:$A$60</xm:f>
          </x14:formula1>
          <xm:sqref>Z5:Z64</xm:sqref>
        </x14:dataValidation>
        <x14:dataValidation type="list" allowBlank="1" showInputMessage="1" showErrorMessage="1" xr:uid="{08F858F7-A64D-45DD-B769-7EFC66C44FEA}">
          <x14:formula1>
            <xm:f>Hoja1!$B$62:$B$64</xm:f>
          </x14:formula1>
          <xm:sqref>AF5:AG64</xm:sqref>
        </x14:dataValidation>
        <x14:dataValidation type="list" allowBlank="1" showInputMessage="1" showErrorMessage="1" xr:uid="{966999B3-FCAD-4A72-AAE8-B03A2C1CD78A}">
          <x14:formula1>
            <xm:f>Hoja1!$A$66:$A$68</xm:f>
          </x14:formula1>
          <xm:sqref>AN5:AN64</xm:sqref>
        </x14:dataValidation>
        <x14:dataValidation type="list" allowBlank="1" showInputMessage="1" showErrorMessage="1" xr:uid="{076F224C-E017-4ECB-95BA-84FF5D2A5920}">
          <x14:formula1>
            <xm:f>'Opciones Tratamiento'!$B$22:$B$24</xm:f>
          </x14:formula1>
          <xm:sqref>BP5:BP64</xm:sqref>
        </x14:dataValidation>
        <x14:dataValidation type="list" allowBlank="1" showInputMessage="1" showErrorMessage="1" xr:uid="{839850E5-79EC-4688-B708-D770704F85D2}">
          <x14:formula1>
            <xm:f>Hoja1!$A$23:$A$24</xm:f>
          </x14:formula1>
          <xm:sqref>AR5:AR64 AV5:AV64 AZ5:AZ64 BD5:BD64 BP5:BP64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DB66"/>
  <sheetViews>
    <sheetView zoomScale="70" zoomScaleNormal="70" zoomScaleSheetLayoutView="10" zoomScalePageLayoutView="55" workbookViewId="0">
      <selection activeCell="A2" sqref="A2:CB66"/>
    </sheetView>
  </sheetViews>
  <sheetFormatPr baseColWidth="10" defaultColWidth="11.42578125" defaultRowHeight="33" customHeight="1" x14ac:dyDescent="0.3"/>
  <cols>
    <col min="1" max="1" width="4" style="165" bestFit="1" customWidth="1"/>
    <col min="2" max="4" width="18.7109375" style="166" customWidth="1"/>
    <col min="5" max="5" width="32.42578125" style="160" customWidth="1"/>
    <col min="6" max="7" width="18.7109375" style="166" customWidth="1"/>
    <col min="8" max="9" width="14.140625" style="165" customWidth="1"/>
    <col min="10" max="10" width="18.85546875" style="165" customWidth="1"/>
    <col min="11" max="11" width="19" style="167" customWidth="1"/>
    <col min="12" max="12" width="32.42578125" style="160" customWidth="1"/>
    <col min="13" max="13" width="17.85546875" style="160" customWidth="1"/>
    <col min="14" max="14" width="18.85546875" style="160" customWidth="1"/>
    <col min="15" max="15" width="6.28515625" style="160" bestFit="1" customWidth="1"/>
    <col min="16" max="16" width="27" style="160" customWidth="1"/>
    <col min="17" max="17" width="16.140625" style="160" customWidth="1"/>
    <col min="18" max="18" width="17.5703125" style="160" customWidth="1"/>
    <col min="19" max="19" width="6.28515625" style="160" bestFit="1" customWidth="1"/>
    <col min="20" max="20" width="16" style="160" customWidth="1"/>
    <col min="21" max="21" width="5.85546875" style="160" customWidth="1"/>
    <col min="22" max="22" width="31" style="160" customWidth="1"/>
    <col min="23" max="23" width="16.42578125" style="160" customWidth="1"/>
    <col min="24" max="24" width="15.140625" style="160" bestFit="1" customWidth="1"/>
    <col min="25" max="25" width="15.140625" style="160" customWidth="1"/>
    <col min="26" max="26" width="21" style="160" customWidth="1"/>
    <col min="27" max="27" width="19.28515625" style="160" customWidth="1"/>
    <col min="28" max="28" width="28.42578125" style="160" customWidth="1"/>
    <col min="29" max="29" width="6.85546875" style="160" customWidth="1"/>
    <col min="30" max="30" width="5" style="160" customWidth="1"/>
    <col min="31" max="31" width="5.5703125" style="160" customWidth="1"/>
    <col min="32" max="32" width="7.140625" style="160" customWidth="1"/>
    <col min="33" max="33" width="6.7109375" style="160" customWidth="1"/>
    <col min="34" max="34" width="7.5703125" style="160" customWidth="1"/>
    <col min="35" max="35" width="8.140625" style="160" customWidth="1"/>
    <col min="36" max="36" width="8.7109375" style="160" customWidth="1"/>
    <col min="37" max="37" width="10.42578125" style="160" customWidth="1"/>
    <col min="38" max="38" width="9.28515625" style="160" customWidth="1"/>
    <col min="39" max="39" width="9.140625" style="160" customWidth="1"/>
    <col min="40" max="40" width="8.42578125" style="160" customWidth="1"/>
    <col min="41" max="41" width="7.28515625" style="160" customWidth="1"/>
    <col min="42" max="43" width="23" style="160" customWidth="1"/>
    <col min="44" max="44" width="16.85546875" style="160" customWidth="1"/>
    <col min="45" max="45" width="19.5703125" style="160" customWidth="1"/>
    <col min="46" max="47" width="23" style="160" customWidth="1"/>
    <col min="48" max="48" width="16.85546875" style="160" customWidth="1"/>
    <col min="49" max="49" width="19.5703125" style="160" customWidth="1"/>
    <col min="50" max="51" width="23" style="160" customWidth="1"/>
    <col min="52" max="52" width="16.85546875" style="160" customWidth="1"/>
    <col min="53" max="53" width="19.5703125" style="160" customWidth="1"/>
    <col min="54" max="55" width="23" style="160" customWidth="1"/>
    <col min="56" max="56" width="16.85546875" style="160" customWidth="1"/>
    <col min="57" max="57" width="19.5703125" style="160" customWidth="1"/>
    <col min="58" max="58" width="23" style="160" customWidth="1"/>
    <col min="59" max="59" width="18.85546875" style="160" customWidth="1"/>
    <col min="60" max="60" width="22.140625" style="160" customWidth="1"/>
    <col min="61" max="61" width="20.5703125" style="160" customWidth="1"/>
    <col min="62" max="62" width="18.5703125" style="160" customWidth="1"/>
    <col min="63" max="63" width="20.5703125" style="160" customWidth="1"/>
    <col min="64" max="64" width="18.5703125" style="160" customWidth="1"/>
    <col min="65" max="65" width="20.5703125" style="160" customWidth="1"/>
    <col min="66" max="66" width="18.5703125" style="160" customWidth="1"/>
    <col min="67" max="67" width="20.5703125" style="160" customWidth="1"/>
    <col min="68" max="68" width="18.5703125" style="160" customWidth="1"/>
    <col min="69" max="69" width="21" style="160" customWidth="1"/>
    <col min="70" max="70" width="20.5703125" style="160" customWidth="1"/>
    <col min="71" max="72" width="23" style="160" customWidth="1"/>
    <col min="73" max="73" width="18.5703125" style="160" customWidth="1"/>
    <col min="74" max="74" width="20.5703125" style="160" customWidth="1"/>
    <col min="75" max="75" width="23" style="160" customWidth="1"/>
    <col min="76" max="76" width="18.5703125" style="160" customWidth="1"/>
    <col min="77" max="77" width="20.5703125" style="160" customWidth="1"/>
    <col min="78" max="78" width="23" style="160" customWidth="1"/>
    <col min="79" max="79" width="18.85546875" style="160" customWidth="1"/>
    <col min="80" max="80" width="18.5703125" style="160" customWidth="1"/>
    <col min="81" max="16384" width="11.42578125" style="160"/>
  </cols>
  <sheetData>
    <row r="1" spans="1:106" ht="33" customHeight="1" x14ac:dyDescent="0.3">
      <c r="A1" s="155"/>
      <c r="B1" s="156"/>
      <c r="C1" s="156"/>
      <c r="D1" s="156"/>
      <c r="E1" s="157"/>
      <c r="F1" s="156"/>
      <c r="G1" s="156"/>
      <c r="H1" s="158"/>
      <c r="I1" s="158"/>
      <c r="J1" s="158"/>
      <c r="K1" s="159"/>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157"/>
      <c r="BB1" s="157"/>
      <c r="BC1" s="157"/>
      <c r="BD1" s="157"/>
      <c r="BE1" s="157"/>
      <c r="BF1" s="157"/>
      <c r="BG1" s="157"/>
      <c r="BH1" s="157"/>
      <c r="BI1" s="157"/>
      <c r="BJ1" s="157"/>
      <c r="BK1" s="157"/>
      <c r="BL1" s="157"/>
      <c r="BM1" s="157"/>
      <c r="BN1" s="157"/>
      <c r="BO1" s="157"/>
      <c r="BP1" s="157"/>
      <c r="BQ1" s="157"/>
      <c r="BR1" s="157"/>
      <c r="BS1" s="157"/>
      <c r="BT1" s="157"/>
      <c r="BU1" s="157"/>
      <c r="BV1" s="157"/>
      <c r="BW1" s="157"/>
      <c r="BX1" s="157"/>
      <c r="BY1" s="157"/>
      <c r="BZ1" s="157"/>
      <c r="CA1" s="157"/>
      <c r="CB1" s="157"/>
      <c r="CC1" s="157"/>
      <c r="CD1" s="157"/>
      <c r="CE1" s="157"/>
      <c r="CF1" s="157"/>
      <c r="CG1" s="157"/>
      <c r="CH1" s="157"/>
      <c r="CI1" s="157"/>
      <c r="CJ1" s="157"/>
      <c r="CK1" s="157"/>
      <c r="CL1" s="157"/>
      <c r="CM1" s="157"/>
      <c r="CN1" s="157"/>
      <c r="CO1" s="157"/>
      <c r="CP1" s="157"/>
      <c r="CQ1" s="157"/>
      <c r="CR1" s="157"/>
      <c r="CS1" s="157"/>
      <c r="CT1" s="157"/>
      <c r="CU1" s="157"/>
      <c r="CV1" s="157"/>
      <c r="CW1" s="157"/>
      <c r="CX1" s="157"/>
      <c r="CY1" s="157"/>
      <c r="CZ1" s="157"/>
      <c r="DA1" s="157"/>
      <c r="DB1" s="157"/>
    </row>
    <row r="2" spans="1:106" ht="33" customHeight="1" x14ac:dyDescent="0.3">
      <c r="A2" s="455" t="s">
        <v>120</v>
      </c>
      <c r="B2" s="456"/>
      <c r="C2" s="456"/>
      <c r="D2" s="456"/>
      <c r="E2" s="456"/>
      <c r="F2" s="456"/>
      <c r="G2" s="456"/>
      <c r="H2" s="456"/>
      <c r="I2" s="456"/>
      <c r="J2" s="456"/>
      <c r="K2" s="456"/>
      <c r="L2" s="457"/>
      <c r="M2" s="455" t="s">
        <v>121</v>
      </c>
      <c r="N2" s="456"/>
      <c r="O2" s="456"/>
      <c r="P2" s="456"/>
      <c r="Q2" s="456"/>
      <c r="R2" s="456"/>
      <c r="S2" s="456"/>
      <c r="T2" s="457"/>
      <c r="U2" s="458" t="s">
        <v>122</v>
      </c>
      <c r="V2" s="458"/>
      <c r="W2" s="458"/>
      <c r="X2" s="458"/>
      <c r="Y2" s="458"/>
      <c r="Z2" s="458"/>
      <c r="AA2" s="458"/>
      <c r="AB2" s="458"/>
      <c r="AC2" s="458"/>
      <c r="AD2" s="458"/>
      <c r="AE2" s="458"/>
      <c r="AF2" s="458"/>
      <c r="AG2" s="458"/>
      <c r="AH2" s="458"/>
      <c r="AI2" s="458" t="s">
        <v>123</v>
      </c>
      <c r="AJ2" s="458"/>
      <c r="AK2" s="458"/>
      <c r="AL2" s="458"/>
      <c r="AM2" s="458"/>
      <c r="AN2" s="458"/>
      <c r="AO2" s="458"/>
      <c r="AP2" s="458" t="s">
        <v>124</v>
      </c>
      <c r="AQ2" s="458"/>
      <c r="AR2" s="458"/>
      <c r="AS2" s="458"/>
      <c r="AT2" s="458" t="s">
        <v>125</v>
      </c>
      <c r="AU2" s="458"/>
      <c r="AV2" s="458"/>
      <c r="AW2" s="458"/>
      <c r="AX2" s="458" t="s">
        <v>126</v>
      </c>
      <c r="AY2" s="458"/>
      <c r="AZ2" s="458"/>
      <c r="BA2" s="458"/>
      <c r="BB2" s="458" t="s">
        <v>127</v>
      </c>
      <c r="BC2" s="458"/>
      <c r="BD2" s="458"/>
      <c r="BE2" s="458"/>
      <c r="BF2" s="459" t="s">
        <v>128</v>
      </c>
      <c r="BG2" s="459"/>
      <c r="BH2" s="459"/>
      <c r="BI2" s="459"/>
      <c r="BJ2" s="459"/>
      <c r="BK2" s="459"/>
      <c r="BL2" s="459"/>
      <c r="BM2" s="459"/>
      <c r="BN2" s="459"/>
      <c r="BO2" s="459"/>
      <c r="BP2" s="459"/>
      <c r="BQ2" s="459"/>
      <c r="BR2" s="460" t="s">
        <v>129</v>
      </c>
      <c r="BS2" s="460"/>
      <c r="BT2" s="460"/>
      <c r="BU2" s="460"/>
      <c r="BV2" s="461" t="s">
        <v>130</v>
      </c>
      <c r="BW2" s="461"/>
      <c r="BX2" s="461"/>
      <c r="BY2" s="462" t="s">
        <v>131</v>
      </c>
      <c r="BZ2" s="463"/>
      <c r="CA2" s="463"/>
      <c r="CB2" s="464"/>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row>
    <row r="3" spans="1:106" ht="33" customHeight="1" x14ac:dyDescent="0.3">
      <c r="A3" s="465" t="s">
        <v>132</v>
      </c>
      <c r="B3" s="466" t="s">
        <v>7</v>
      </c>
      <c r="C3" s="466" t="s">
        <v>9</v>
      </c>
      <c r="D3" s="466" t="s">
        <v>11</v>
      </c>
      <c r="E3" s="468" t="s">
        <v>21</v>
      </c>
      <c r="F3" s="466" t="s">
        <v>239</v>
      </c>
      <c r="G3" s="466" t="s">
        <v>240</v>
      </c>
      <c r="H3" s="468" t="s">
        <v>15</v>
      </c>
      <c r="I3" s="468" t="s">
        <v>241</v>
      </c>
      <c r="J3" s="468" t="s">
        <v>242</v>
      </c>
      <c r="K3" s="466" t="s">
        <v>23</v>
      </c>
      <c r="L3" s="468" t="s">
        <v>243</v>
      </c>
      <c r="M3" s="466" t="s">
        <v>135</v>
      </c>
      <c r="N3" s="466" t="s">
        <v>136</v>
      </c>
      <c r="O3" s="468" t="s">
        <v>137</v>
      </c>
      <c r="P3" s="466" t="s">
        <v>138</v>
      </c>
      <c r="Q3" s="466" t="s">
        <v>139</v>
      </c>
      <c r="R3" s="466" t="s">
        <v>140</v>
      </c>
      <c r="S3" s="468" t="s">
        <v>137</v>
      </c>
      <c r="T3" s="466" t="s">
        <v>29</v>
      </c>
      <c r="U3" s="470" t="s">
        <v>141</v>
      </c>
      <c r="V3" s="471" t="s">
        <v>31</v>
      </c>
      <c r="W3" s="471" t="s">
        <v>244</v>
      </c>
      <c r="X3" s="471" t="s">
        <v>33</v>
      </c>
      <c r="Y3" s="472" t="s">
        <v>143</v>
      </c>
      <c r="Z3" s="473"/>
      <c r="AA3" s="473"/>
      <c r="AB3" s="474"/>
      <c r="AC3" s="471" t="s">
        <v>144</v>
      </c>
      <c r="AD3" s="471"/>
      <c r="AE3" s="471"/>
      <c r="AF3" s="471"/>
      <c r="AG3" s="471"/>
      <c r="AH3" s="471"/>
      <c r="AI3" s="470" t="s">
        <v>145</v>
      </c>
      <c r="AJ3" s="470" t="s">
        <v>146</v>
      </c>
      <c r="AK3" s="470" t="s">
        <v>137</v>
      </c>
      <c r="AL3" s="470" t="s">
        <v>147</v>
      </c>
      <c r="AM3" s="470" t="s">
        <v>137</v>
      </c>
      <c r="AN3" s="470" t="s">
        <v>148</v>
      </c>
      <c r="AO3" s="470" t="s">
        <v>49</v>
      </c>
      <c r="AP3" s="471" t="s">
        <v>149</v>
      </c>
      <c r="AQ3" s="471" t="s">
        <v>150</v>
      </c>
      <c r="AR3" s="471" t="s">
        <v>151</v>
      </c>
      <c r="AS3" s="471" t="s">
        <v>152</v>
      </c>
      <c r="AT3" s="471" t="s">
        <v>149</v>
      </c>
      <c r="AU3" s="471" t="s">
        <v>150</v>
      </c>
      <c r="AV3" s="471" t="s">
        <v>151</v>
      </c>
      <c r="AW3" s="471" t="s">
        <v>152</v>
      </c>
      <c r="AX3" s="471" t="s">
        <v>149</v>
      </c>
      <c r="AY3" s="471" t="s">
        <v>150</v>
      </c>
      <c r="AZ3" s="471" t="s">
        <v>151</v>
      </c>
      <c r="BA3" s="471" t="s">
        <v>152</v>
      </c>
      <c r="BB3" s="471" t="s">
        <v>149</v>
      </c>
      <c r="BC3" s="471" t="s">
        <v>150</v>
      </c>
      <c r="BD3" s="471" t="s">
        <v>151</v>
      </c>
      <c r="BE3" s="471" t="s">
        <v>152</v>
      </c>
      <c r="BF3" s="475" t="s">
        <v>153</v>
      </c>
      <c r="BG3" s="475" t="s">
        <v>142</v>
      </c>
      <c r="BH3" s="475" t="s">
        <v>154</v>
      </c>
      <c r="BI3" s="475" t="s">
        <v>155</v>
      </c>
      <c r="BJ3" s="475" t="s">
        <v>156</v>
      </c>
      <c r="BK3" s="475" t="s">
        <v>155</v>
      </c>
      <c r="BL3" s="476" t="s">
        <v>157</v>
      </c>
      <c r="BM3" s="475" t="s">
        <v>155</v>
      </c>
      <c r="BN3" s="475" t="s">
        <v>158</v>
      </c>
      <c r="BO3" s="475" t="s">
        <v>155</v>
      </c>
      <c r="BP3" s="476" t="s">
        <v>159</v>
      </c>
      <c r="BQ3" s="475" t="s">
        <v>53</v>
      </c>
      <c r="BR3" s="477" t="s">
        <v>161</v>
      </c>
      <c r="BS3" s="477" t="s">
        <v>226</v>
      </c>
      <c r="BT3" s="477" t="s">
        <v>162</v>
      </c>
      <c r="BU3" s="477" t="s">
        <v>150</v>
      </c>
      <c r="BV3" s="478" t="s">
        <v>155</v>
      </c>
      <c r="BW3" s="478" t="s">
        <v>163</v>
      </c>
      <c r="BX3" s="478" t="s">
        <v>164</v>
      </c>
      <c r="BY3" s="479" t="s">
        <v>165</v>
      </c>
      <c r="BZ3" s="479" t="s">
        <v>166</v>
      </c>
      <c r="CA3" s="479" t="s">
        <v>167</v>
      </c>
      <c r="CB3" s="479" t="s">
        <v>168</v>
      </c>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row>
    <row r="4" spans="1:106" s="162" customFormat="1" ht="99.75" customHeight="1" x14ac:dyDescent="0.25">
      <c r="A4" s="465"/>
      <c r="B4" s="466"/>
      <c r="C4" s="466"/>
      <c r="D4" s="466"/>
      <c r="E4" s="468"/>
      <c r="F4" s="466"/>
      <c r="G4" s="466"/>
      <c r="H4" s="468"/>
      <c r="I4" s="468"/>
      <c r="J4" s="468"/>
      <c r="K4" s="466"/>
      <c r="L4" s="468"/>
      <c r="M4" s="466"/>
      <c r="N4" s="466"/>
      <c r="O4" s="468"/>
      <c r="P4" s="466"/>
      <c r="Q4" s="466"/>
      <c r="R4" s="468"/>
      <c r="S4" s="468"/>
      <c r="T4" s="466"/>
      <c r="U4" s="470"/>
      <c r="V4" s="471"/>
      <c r="W4" s="471"/>
      <c r="X4" s="471"/>
      <c r="Y4" s="481" t="s">
        <v>245</v>
      </c>
      <c r="Z4" s="481" t="s">
        <v>170</v>
      </c>
      <c r="AA4" s="481" t="s">
        <v>171</v>
      </c>
      <c r="AB4" s="481" t="s">
        <v>172</v>
      </c>
      <c r="AC4" s="482" t="s">
        <v>70</v>
      </c>
      <c r="AD4" s="482" t="s">
        <v>173</v>
      </c>
      <c r="AE4" s="482" t="s">
        <v>174</v>
      </c>
      <c r="AF4" s="482" t="s">
        <v>175</v>
      </c>
      <c r="AG4" s="482" t="s">
        <v>176</v>
      </c>
      <c r="AH4" s="482" t="s">
        <v>151</v>
      </c>
      <c r="AI4" s="470"/>
      <c r="AJ4" s="470"/>
      <c r="AK4" s="470"/>
      <c r="AL4" s="470"/>
      <c r="AM4" s="470"/>
      <c r="AN4" s="470"/>
      <c r="AO4" s="470"/>
      <c r="AP4" s="471"/>
      <c r="AQ4" s="471"/>
      <c r="AR4" s="471"/>
      <c r="AS4" s="471"/>
      <c r="AT4" s="471"/>
      <c r="AU4" s="471"/>
      <c r="AV4" s="471"/>
      <c r="AW4" s="471"/>
      <c r="AX4" s="471"/>
      <c r="AY4" s="471"/>
      <c r="AZ4" s="471"/>
      <c r="BA4" s="471"/>
      <c r="BB4" s="471"/>
      <c r="BC4" s="471"/>
      <c r="BD4" s="471"/>
      <c r="BE4" s="471"/>
      <c r="BF4" s="475"/>
      <c r="BG4" s="475"/>
      <c r="BH4" s="475"/>
      <c r="BI4" s="475"/>
      <c r="BJ4" s="475"/>
      <c r="BK4" s="475"/>
      <c r="BL4" s="483"/>
      <c r="BM4" s="475"/>
      <c r="BN4" s="475"/>
      <c r="BO4" s="475"/>
      <c r="BP4" s="483"/>
      <c r="BQ4" s="475"/>
      <c r="BR4" s="477"/>
      <c r="BS4" s="477"/>
      <c r="BT4" s="477"/>
      <c r="BU4" s="477"/>
      <c r="BV4" s="478"/>
      <c r="BW4" s="478"/>
      <c r="BX4" s="478"/>
      <c r="BY4" s="479"/>
      <c r="BZ4" s="479"/>
      <c r="CA4" s="479"/>
      <c r="CB4" s="479"/>
      <c r="CC4" s="161"/>
      <c r="CD4" s="161"/>
      <c r="CE4" s="161"/>
      <c r="CF4" s="161"/>
      <c r="CG4" s="161"/>
      <c r="CH4" s="161"/>
      <c r="CI4" s="161"/>
      <c r="CJ4" s="161"/>
      <c r="CK4" s="161"/>
      <c r="CL4" s="161"/>
      <c r="CM4" s="161"/>
      <c r="CN4" s="161"/>
      <c r="CO4" s="161"/>
      <c r="CP4" s="161"/>
      <c r="CQ4" s="161"/>
      <c r="CR4" s="161"/>
      <c r="CS4" s="161"/>
      <c r="CT4" s="161"/>
      <c r="CU4" s="161"/>
      <c r="CV4" s="161"/>
      <c r="CW4" s="161"/>
      <c r="CX4" s="161"/>
      <c r="CY4" s="161"/>
      <c r="CZ4" s="161"/>
      <c r="DA4" s="161"/>
      <c r="DB4" s="161"/>
    </row>
    <row r="5" spans="1:106" s="164" customFormat="1" ht="15.75" customHeight="1" x14ac:dyDescent="0.25">
      <c r="A5" s="484">
        <v>1</v>
      </c>
      <c r="B5" s="486"/>
      <c r="C5" s="486"/>
      <c r="D5" s="486"/>
      <c r="E5" s="487"/>
      <c r="F5" s="486"/>
      <c r="G5" s="486"/>
      <c r="H5" s="486"/>
      <c r="I5" s="502"/>
      <c r="J5" s="502"/>
      <c r="K5" s="486"/>
      <c r="L5" s="487"/>
      <c r="M5" s="484"/>
      <c r="N5" s="490" t="str">
        <f>IF(M5&lt;=0,"",IF(M5&lt;=2,"Muy Baja",IF(M5&lt;=24,"Baja",IF(M5&lt;=500,"Media",IF(M5&lt;=5000,"Alta","Muy Alta")))))</f>
        <v/>
      </c>
      <c r="O5" s="491" t="str">
        <f>IF(N5="","",IF(N5="Muy Baja",0.2,IF(N5="Baja",0.4,IF(N5="Media",0.6,IF(N5="Alta",0.8,IF(N5="Muy Alta",1,))))))</f>
        <v/>
      </c>
      <c r="P5" s="491"/>
      <c r="Q5" s="491">
        <f>IF(NOT(ISERROR(MATCH(P5,'Tabla Impacto'!$B$221:$B$223,0))),'Tabla Impacto'!$F$223&amp;"Por favor no seleccionar los criterios de impacto(Afectación Económica o presupuestal y Pérdida Reputacional)",P5)</f>
        <v>0</v>
      </c>
      <c r="R5" s="490" t="str">
        <f>IF(OR(Q5='Tabla Impacto'!$C$11,Q5='Tabla Impacto'!$D$11),"Leve",IF(OR(Q5='Tabla Impacto'!$C$12,Q5='Tabla Impacto'!$D$12),"Menor",IF(OR(Q5='Tabla Impacto'!$C$13,Q5='Tabla Impacto'!$D$13),"Moderado",IF(OR(Q5='Tabla Impacto'!$C$14,Q5='Tabla Impacto'!$D$14),"Mayor",IF(OR(Q5='Tabla Impacto'!$C$15,Q5='Tabla Impacto'!$D$15),"Catastrófico","")))))</f>
        <v/>
      </c>
      <c r="S5" s="491" t="str">
        <f>IF(R5="","",IF(R5="Leve",0.2,IF(R5="Menor",0.4,IF(R5="Moderado",0.6,IF(R5="Mayor",0.8,IF(R5="Catastrófico",1,))))))</f>
        <v/>
      </c>
      <c r="T5" s="493" t="str">
        <f>IF(OR(AND(N5="Muy Baja",R5="Leve"),AND(N5="Muy Baja",R5="Menor"),AND(N5="Baja",R5="Leve")),"Bajo",IF(OR(AND(N5="Muy baja",R5="Moderado"),AND(N5="Baja",R5="Menor"),AND(N5="Baja",R5="Moderado"),AND(N5="Media",R5="Leve"),AND(N5="Media",R5="Menor"),AND(N5="Media",R5="Moderado"),AND(N5="Alta",R5="Leve"),AND(N5="Alta",R5="Menor")),"Moderado",IF(OR(AND(N5="Muy Baja",R5="Mayor"),AND(N5="Baja",R5="Mayor"),AND(N5="Media",R5="Mayor"),AND(N5="Alta",R5="Moderado"),AND(N5="Alta",R5="Mayor"),AND(N5="Muy Alta",R5="Leve"),AND(N5="Muy Alta",R5="Menor"),AND(N5="Muy Alta",R5="Moderado"),AND(N5="Muy Alta",R5="Mayor")),"Alto",IF(OR(AND(N5="Muy Baja",R5="Catastrófico"),AND(N5="Baja",R5="Catastrófico"),AND(N5="Media",R5="Catastrófico"),AND(N5="Alta",R5="Catastrófico"),AND(N5="Muy Alta",R5="Catastrófico")),"Extremo",""))))</f>
        <v/>
      </c>
      <c r="U5" s="494">
        <v>1</v>
      </c>
      <c r="V5" s="495"/>
      <c r="W5" s="494" t="str">
        <f t="shared" ref="W5:X36" si="0">IF(OR(AB5="Preventivo",AB5="Detectivo"),"Probabilidad",IF(AB5="Correctivo","Impacto",""))</f>
        <v/>
      </c>
      <c r="X5" s="494" t="str">
        <f t="shared" si="0"/>
        <v/>
      </c>
      <c r="Y5" s="494"/>
      <c r="Z5" s="494"/>
      <c r="AA5" s="494"/>
      <c r="AB5" s="494"/>
      <c r="AC5" s="497"/>
      <c r="AD5" s="497"/>
      <c r="AE5" s="498" t="str">
        <f t="shared" ref="AE5" si="1">IF(AND(AC5="Preventivo",AD5="Automático"),"50%",IF(AND(AC5="Preventivo",AD5="Manual"),"40%",IF(AND(AC5="Detectivo",AD5="Automático"),"40%",IF(AND(AC5="Detectivo",AD5="Manual"),"30%",IF(AND(AC5="Correctivo",AD5="Automático"),"35%",IF(AND(AC5="Correctivo",AD5="Manual"),"25%",""))))))</f>
        <v/>
      </c>
      <c r="AF5" s="497"/>
      <c r="AG5" s="497"/>
      <c r="AH5" s="497"/>
      <c r="AI5" s="175" t="str">
        <f>IFERROR(IF(X5="Probabilidad",(O5-(+O5*AE5)),IF(X5="Impacto",O5,"")),"")</f>
        <v/>
      </c>
      <c r="AJ5" s="499" t="str">
        <f>IFERROR(IF(AI5="","",IF(AI5&lt;=0.2,"Muy Baja",IF(AI5&lt;=0.4,"Baja",IF(AI5&lt;=0.6,"Media",IF(AI5&lt;=0.8,"Alta","Muy Alta"))))),"")</f>
        <v/>
      </c>
      <c r="AK5" s="498" t="str">
        <f t="shared" ref="AK5" si="2">+AI5</f>
        <v/>
      </c>
      <c r="AL5" s="499" t="str">
        <f>IFERROR(IF(AM5="","",IF(AM5&lt;=0.2,"Leve",IF(AM5&lt;=0.4,"Menor",IF(AM5&lt;=0.6,"Moderado",IF(AM5&lt;=0.8,"Mayor","Catastrófico"))))),"")</f>
        <v/>
      </c>
      <c r="AM5" s="498" t="str">
        <f>IFERROR(IF(X5="Impacto",(S5-(+S5*AE5)),IF(X5="Probabilidad",S5,"")),"")</f>
        <v/>
      </c>
      <c r="AN5" s="500" t="str">
        <f t="shared" ref="AN5" si="3">IFERROR(IF(OR(AND(AJ5="Muy Baja",AL5="Leve"),AND(AJ5="Muy Baja",AL5="Menor"),AND(AJ5="Baja",AL5="Leve")),"Bajo",IF(OR(AND(AJ5="Muy baja",AL5="Moderado"),AND(AJ5="Baja",AL5="Menor"),AND(AJ5="Baja",AL5="Moderado"),AND(AJ5="Media",AL5="Leve"),AND(AJ5="Media",AL5="Menor"),AND(AJ5="Media",AL5="Moderado"),AND(AJ5="Alta",AL5="Leve"),AND(AJ5="Alta",AL5="Menor")),"Moderado",IF(OR(AND(AJ5="Muy Baja",AL5="Mayor"),AND(AJ5="Baja",AL5="Mayor"),AND(AJ5="Media",AL5="Mayor"),AND(AJ5="Alta",AL5="Moderado"),AND(AJ5="Alta",AL5="Mayor"),AND(AJ5="Muy Alta",AL5="Leve"),AND(AJ5="Muy Alta",AL5="Menor"),AND(AJ5="Muy Alta",AL5="Moderado"),AND(AJ5="Muy Alta",AL5="Mayor")),"Alto",IF(OR(AND(AJ5="Muy Baja",AL5="Catastrófico"),AND(AJ5="Baja",AL5="Catastrófico"),AND(AJ5="Media",AL5="Catastrófico"),AND(AJ5="Alta",AL5="Catastrófico"),AND(AJ5="Muy Alta",AL5="Catastrófico")),"Extremo","")))),"")</f>
        <v/>
      </c>
      <c r="AO5" s="501"/>
      <c r="AP5" s="502"/>
      <c r="AQ5" s="502"/>
      <c r="AR5" s="503"/>
      <c r="AS5" s="503"/>
      <c r="AT5" s="502"/>
      <c r="AU5" s="502"/>
      <c r="AV5" s="503"/>
      <c r="AW5" s="503"/>
      <c r="AX5" s="502"/>
      <c r="AY5" s="502"/>
      <c r="AZ5" s="503"/>
      <c r="BA5" s="503"/>
      <c r="BB5" s="502"/>
      <c r="BC5" s="502"/>
      <c r="BD5" s="503"/>
      <c r="BE5" s="503"/>
      <c r="BF5" s="502"/>
      <c r="BG5" s="494"/>
      <c r="BH5" s="503"/>
      <c r="BI5" s="503"/>
      <c r="BJ5" s="502"/>
      <c r="BK5" s="503"/>
      <c r="BL5" s="502"/>
      <c r="BM5" s="503"/>
      <c r="BN5" s="502"/>
      <c r="BO5" s="503"/>
      <c r="BP5" s="502"/>
      <c r="BQ5" s="494"/>
      <c r="BR5" s="503"/>
      <c r="BS5" s="502"/>
      <c r="BT5" s="502"/>
      <c r="BU5" s="502"/>
      <c r="BV5" s="503"/>
      <c r="BW5" s="502"/>
      <c r="BX5" s="502"/>
      <c r="BY5" s="503"/>
      <c r="BZ5" s="502"/>
      <c r="CA5" s="494"/>
      <c r="CB5" s="502"/>
      <c r="CC5" s="163"/>
      <c r="CD5" s="163"/>
      <c r="CE5" s="163"/>
      <c r="CF5" s="163"/>
      <c r="CG5" s="163"/>
      <c r="CH5" s="163"/>
      <c r="CI5" s="163"/>
      <c r="CJ5" s="163"/>
      <c r="CK5" s="163"/>
      <c r="CL5" s="163"/>
      <c r="CM5" s="163"/>
      <c r="CN5" s="163"/>
      <c r="CO5" s="163"/>
      <c r="CP5" s="163"/>
      <c r="CQ5" s="163"/>
      <c r="CR5" s="163"/>
      <c r="CS5" s="163"/>
      <c r="CT5" s="163"/>
      <c r="CU5" s="163"/>
      <c r="CV5" s="163"/>
      <c r="CW5" s="163"/>
      <c r="CX5" s="163"/>
      <c r="CY5" s="163"/>
      <c r="CZ5" s="163"/>
      <c r="DA5" s="163"/>
      <c r="DB5" s="163"/>
    </row>
    <row r="6" spans="1:106" ht="15.75" customHeight="1" x14ac:dyDescent="0.3">
      <c r="A6" s="484"/>
      <c r="B6" s="486"/>
      <c r="C6" s="486"/>
      <c r="D6" s="486"/>
      <c r="E6" s="487"/>
      <c r="F6" s="486"/>
      <c r="G6" s="486"/>
      <c r="H6" s="486"/>
      <c r="I6" s="502"/>
      <c r="J6" s="502"/>
      <c r="K6" s="486"/>
      <c r="L6" s="487"/>
      <c r="M6" s="484"/>
      <c r="N6" s="490"/>
      <c r="O6" s="491"/>
      <c r="P6" s="491"/>
      <c r="Q6" s="491">
        <f>IF(NOT(ISERROR(MATCH(P6,_xlfn.ANCHORARRAY(E17),0))),O19&amp;"Por favor no seleccionar los criterios de impacto",P6)</f>
        <v>0</v>
      </c>
      <c r="R6" s="490"/>
      <c r="S6" s="491"/>
      <c r="T6" s="493"/>
      <c r="U6" s="494">
        <v>2</v>
      </c>
      <c r="V6" s="495"/>
      <c r="W6" s="494" t="str">
        <f t="shared" si="0"/>
        <v/>
      </c>
      <c r="X6" s="494" t="str">
        <f t="shared" si="0"/>
        <v/>
      </c>
      <c r="Y6" s="494"/>
      <c r="Z6" s="494"/>
      <c r="AA6" s="494"/>
      <c r="AB6" s="494"/>
      <c r="AC6" s="497"/>
      <c r="AD6" s="497"/>
      <c r="AE6" s="498" t="str">
        <f t="shared" ref="AE6:AE64" si="4">IF(AND(AC6="Preventivo",AD6="Automático"),"50%",IF(AND(AC6="Preventivo",AD6="Manual"),"40%",IF(AND(AC6="Detectivo",AD6="Automático"),"40%",IF(AND(AC6="Detectivo",AD6="Manual"),"30%",IF(AND(AC6="Correctivo",AD6="Automático"),"35%",IF(AND(AC6="Correctivo",AD6="Manual"),"25%",""))))))</f>
        <v/>
      </c>
      <c r="AF6" s="497"/>
      <c r="AG6" s="497"/>
      <c r="AH6" s="497"/>
      <c r="AI6" s="175" t="str">
        <f>IFERROR(IF(AND(X5="Probabilidad",X6="Probabilidad"),(AK5-(+AK5*AE6)),IF(X6="Probabilidad",(O5-(+O5*AE6)),IF(X6="Impacto",AK5,""))),"")</f>
        <v/>
      </c>
      <c r="AJ6" s="499" t="str">
        <f t="shared" ref="AJ6:AJ64" si="5">IFERROR(IF(AI6="","",IF(AI6&lt;=0.2,"Muy Baja",IF(AI6&lt;=0.4,"Baja",IF(AI6&lt;=0.6,"Media",IF(AI6&lt;=0.8,"Alta","Muy Alta"))))),"")</f>
        <v/>
      </c>
      <c r="AK6" s="498" t="str">
        <f t="shared" ref="AK6:AK36" si="6">+AI6</f>
        <v/>
      </c>
      <c r="AL6" s="499" t="str">
        <f t="shared" ref="AL6:AL64" si="7">IFERROR(IF(AM6="","",IF(AM6&lt;=0.2,"Leve",IF(AM6&lt;=0.4,"Menor",IF(AM6&lt;=0.6,"Moderado",IF(AM6&lt;=0.8,"Mayor","Catastrófico"))))),"")</f>
        <v/>
      </c>
      <c r="AM6" s="498" t="str">
        <f>IFERROR(IF(AND(X5="Impacto",X6="Impacto"),(AM5-(+AM5*AE6)),IF(X6="Impacto",($S$5-(+$S$5*AE6)),IF(X6="Probabilidad",AM5,""))),"")</f>
        <v/>
      </c>
      <c r="AN6" s="500" t="str">
        <f t="shared" ref="AN6:AN36" si="8">IFERROR(IF(OR(AND(AJ6="Muy Baja",AL6="Leve"),AND(AJ6="Muy Baja",AL6="Menor"),AND(AJ6="Baja",AL6="Leve")),"Bajo",IF(OR(AND(AJ6="Muy baja",AL6="Moderado"),AND(AJ6="Baja",AL6="Menor"),AND(AJ6="Baja",AL6="Moderado"),AND(AJ6="Media",AL6="Leve"),AND(AJ6="Media",AL6="Menor"),AND(AJ6="Media",AL6="Moderado"),AND(AJ6="Alta",AL6="Leve"),AND(AJ6="Alta",AL6="Menor")),"Moderado",IF(OR(AND(AJ6="Muy Baja",AL6="Mayor"),AND(AJ6="Baja",AL6="Mayor"),AND(AJ6="Media",AL6="Mayor"),AND(AJ6="Alta",AL6="Moderado"),AND(AJ6="Alta",AL6="Mayor"),AND(AJ6="Muy Alta",AL6="Leve"),AND(AJ6="Muy Alta",AL6="Menor"),AND(AJ6="Muy Alta",AL6="Moderado"),AND(AJ6="Muy Alta",AL6="Mayor")),"Alto",IF(OR(AND(AJ6="Muy Baja",AL6="Catastrófico"),AND(AJ6="Baja",AL6="Catastrófico"),AND(AJ6="Media",AL6="Catastrófico"),AND(AJ6="Alta",AL6="Catastrófico"),AND(AJ6="Muy Alta",AL6="Catastrófico")),"Extremo","")))),"")</f>
        <v/>
      </c>
      <c r="AO6" s="510"/>
      <c r="AP6" s="502"/>
      <c r="AQ6" s="502"/>
      <c r="AR6" s="503"/>
      <c r="AS6" s="503"/>
      <c r="AT6" s="502"/>
      <c r="AU6" s="502"/>
      <c r="AV6" s="503"/>
      <c r="AW6" s="503"/>
      <c r="AX6" s="502"/>
      <c r="AY6" s="502"/>
      <c r="AZ6" s="503"/>
      <c r="BA6" s="503"/>
      <c r="BB6" s="502"/>
      <c r="BC6" s="502"/>
      <c r="BD6" s="503"/>
      <c r="BE6" s="503"/>
      <c r="BF6" s="502"/>
      <c r="BG6" s="494"/>
      <c r="BH6" s="503"/>
      <c r="BI6" s="503"/>
      <c r="BJ6" s="502"/>
      <c r="BK6" s="503"/>
      <c r="BL6" s="502"/>
      <c r="BM6" s="503"/>
      <c r="BN6" s="502"/>
      <c r="BO6" s="503"/>
      <c r="BP6" s="502"/>
      <c r="BQ6" s="494"/>
      <c r="BR6" s="503"/>
      <c r="BS6" s="502"/>
      <c r="BT6" s="502"/>
      <c r="BU6" s="502"/>
      <c r="BV6" s="503"/>
      <c r="BW6" s="502"/>
      <c r="BX6" s="502"/>
      <c r="BY6" s="503"/>
      <c r="BZ6" s="502"/>
      <c r="CA6" s="494"/>
      <c r="CB6" s="502"/>
      <c r="CC6" s="157"/>
      <c r="CD6" s="157"/>
      <c r="CE6" s="157"/>
      <c r="CF6" s="157"/>
      <c r="CG6" s="157"/>
      <c r="CH6" s="157"/>
      <c r="CI6" s="157"/>
      <c r="CJ6" s="157"/>
      <c r="CK6" s="157"/>
      <c r="CL6" s="157"/>
      <c r="CM6" s="157"/>
      <c r="CN6" s="157"/>
      <c r="CO6" s="157"/>
      <c r="CP6" s="157"/>
      <c r="CQ6" s="157"/>
      <c r="CR6" s="157"/>
      <c r="CS6" s="157"/>
      <c r="CT6" s="157"/>
      <c r="CU6" s="157"/>
      <c r="CV6" s="157"/>
      <c r="CW6" s="157"/>
      <c r="CX6" s="157"/>
      <c r="CY6" s="157"/>
      <c r="CZ6" s="157"/>
      <c r="DA6" s="157"/>
      <c r="DB6" s="157"/>
    </row>
    <row r="7" spans="1:106" ht="15.75" customHeight="1" x14ac:dyDescent="0.3">
      <c r="A7" s="484"/>
      <c r="B7" s="486"/>
      <c r="C7" s="486"/>
      <c r="D7" s="486"/>
      <c r="E7" s="487"/>
      <c r="F7" s="486"/>
      <c r="G7" s="486"/>
      <c r="H7" s="486"/>
      <c r="I7" s="502"/>
      <c r="J7" s="502"/>
      <c r="K7" s="486"/>
      <c r="L7" s="487"/>
      <c r="M7" s="484"/>
      <c r="N7" s="490"/>
      <c r="O7" s="491"/>
      <c r="P7" s="491"/>
      <c r="Q7" s="491">
        <f>IF(NOT(ISERROR(MATCH(P7,_xlfn.ANCHORARRAY(E18),0))),O20&amp;"Por favor no seleccionar los criterios de impacto",P7)</f>
        <v>0</v>
      </c>
      <c r="R7" s="490"/>
      <c r="S7" s="491"/>
      <c r="T7" s="493"/>
      <c r="U7" s="494">
        <v>3</v>
      </c>
      <c r="V7" s="562"/>
      <c r="W7" s="494" t="str">
        <f t="shared" si="0"/>
        <v/>
      </c>
      <c r="X7" s="494" t="str">
        <f t="shared" si="0"/>
        <v/>
      </c>
      <c r="Y7" s="494"/>
      <c r="Z7" s="494"/>
      <c r="AA7" s="494"/>
      <c r="AB7" s="494"/>
      <c r="AC7" s="497"/>
      <c r="AD7" s="497"/>
      <c r="AE7" s="498" t="str">
        <f t="shared" si="4"/>
        <v/>
      </c>
      <c r="AF7" s="497"/>
      <c r="AG7" s="497"/>
      <c r="AH7" s="497"/>
      <c r="AI7" s="175" t="str">
        <f>IFERROR(IF(AND(X6="Probabilidad",X7="Probabilidad"),(AK6-(+AK6*AE7)),IF(AND(X6="Impacto",X7="Probabilidad"),(AK5-(+AK5*AE7)),IF(X7="Impacto",AK6,""))),"")</f>
        <v/>
      </c>
      <c r="AJ7" s="499" t="str">
        <f t="shared" si="5"/>
        <v/>
      </c>
      <c r="AK7" s="498" t="str">
        <f t="shared" si="6"/>
        <v/>
      </c>
      <c r="AL7" s="499" t="str">
        <f t="shared" si="7"/>
        <v/>
      </c>
      <c r="AM7" s="498" t="str">
        <f>IFERROR(IF(AND(X6="Impacto",X7="Impacto"),(AM6-(+AM6*AE7)),IF(AND(X6="Probabilidad",X7="Impacto"),(AM5-(+AM5*AE7)),IF(X7="Probabilidad",AM6,""))),"")</f>
        <v/>
      </c>
      <c r="AN7" s="500" t="str">
        <f t="shared" si="8"/>
        <v/>
      </c>
      <c r="AO7" s="510"/>
      <c r="AP7" s="502"/>
      <c r="AQ7" s="502"/>
      <c r="AR7" s="503"/>
      <c r="AS7" s="503"/>
      <c r="AT7" s="502"/>
      <c r="AU7" s="502"/>
      <c r="AV7" s="503"/>
      <c r="AW7" s="503"/>
      <c r="AX7" s="502"/>
      <c r="AY7" s="502"/>
      <c r="AZ7" s="503"/>
      <c r="BA7" s="503"/>
      <c r="BB7" s="502"/>
      <c r="BC7" s="502"/>
      <c r="BD7" s="503"/>
      <c r="BE7" s="503"/>
      <c r="BF7" s="502"/>
      <c r="BG7" s="494"/>
      <c r="BH7" s="503"/>
      <c r="BI7" s="503"/>
      <c r="BJ7" s="502"/>
      <c r="BK7" s="503"/>
      <c r="BL7" s="502"/>
      <c r="BM7" s="503"/>
      <c r="BN7" s="502"/>
      <c r="BO7" s="503"/>
      <c r="BP7" s="502"/>
      <c r="BQ7" s="494"/>
      <c r="BR7" s="503"/>
      <c r="BS7" s="502"/>
      <c r="BT7" s="502"/>
      <c r="BU7" s="502"/>
      <c r="BV7" s="503"/>
      <c r="BW7" s="502"/>
      <c r="BX7" s="502"/>
      <c r="BY7" s="503"/>
      <c r="BZ7" s="502"/>
      <c r="CA7" s="494"/>
      <c r="CB7" s="502"/>
      <c r="CC7" s="157"/>
      <c r="CD7" s="157"/>
      <c r="CE7" s="157"/>
      <c r="CF7" s="157"/>
      <c r="CG7" s="157"/>
      <c r="CH7" s="157"/>
      <c r="CI7" s="157"/>
      <c r="CJ7" s="157"/>
      <c r="CK7" s="157"/>
      <c r="CL7" s="157"/>
      <c r="CM7" s="157"/>
      <c r="CN7" s="157"/>
      <c r="CO7" s="157"/>
      <c r="CP7" s="157"/>
      <c r="CQ7" s="157"/>
      <c r="CR7" s="157"/>
      <c r="CS7" s="157"/>
      <c r="CT7" s="157"/>
      <c r="CU7" s="157"/>
      <c r="CV7" s="157"/>
      <c r="CW7" s="157"/>
      <c r="CX7" s="157"/>
      <c r="CY7" s="157"/>
      <c r="CZ7" s="157"/>
      <c r="DA7" s="157"/>
      <c r="DB7" s="157"/>
    </row>
    <row r="8" spans="1:106" ht="15.75" customHeight="1" x14ac:dyDescent="0.3">
      <c r="A8" s="484"/>
      <c r="B8" s="486"/>
      <c r="C8" s="486"/>
      <c r="D8" s="486"/>
      <c r="E8" s="487"/>
      <c r="F8" s="486"/>
      <c r="G8" s="486"/>
      <c r="H8" s="486"/>
      <c r="I8" s="502"/>
      <c r="J8" s="502"/>
      <c r="K8" s="486"/>
      <c r="L8" s="487"/>
      <c r="M8" s="484"/>
      <c r="N8" s="490"/>
      <c r="O8" s="491"/>
      <c r="P8" s="491"/>
      <c r="Q8" s="491">
        <f>IF(NOT(ISERROR(MATCH(P8,_xlfn.ANCHORARRAY(E19),0))),O21&amp;"Por favor no seleccionar los criterios de impacto",P8)</f>
        <v>0</v>
      </c>
      <c r="R8" s="490"/>
      <c r="S8" s="491"/>
      <c r="T8" s="493"/>
      <c r="U8" s="494">
        <v>4</v>
      </c>
      <c r="V8" s="495"/>
      <c r="W8" s="494" t="str">
        <f t="shared" si="0"/>
        <v/>
      </c>
      <c r="X8" s="494" t="str">
        <f t="shared" si="0"/>
        <v/>
      </c>
      <c r="Y8" s="494"/>
      <c r="Z8" s="494"/>
      <c r="AA8" s="494"/>
      <c r="AB8" s="494"/>
      <c r="AC8" s="497"/>
      <c r="AD8" s="497"/>
      <c r="AE8" s="498" t="str">
        <f t="shared" si="4"/>
        <v/>
      </c>
      <c r="AF8" s="497"/>
      <c r="AG8" s="497"/>
      <c r="AH8" s="497"/>
      <c r="AI8" s="175" t="str">
        <f>IFERROR(IF(AND(X7="Probabilidad",X8="Probabilidad"),(AK7-(+AK7*AE8)),IF(AND(X7="Impacto",X8="Probabilidad"),(AK6-(+AK6*AE8)),IF(X8="Impacto",AK7,""))),"")</f>
        <v/>
      </c>
      <c r="AJ8" s="499" t="str">
        <f t="shared" si="5"/>
        <v/>
      </c>
      <c r="AK8" s="498" t="str">
        <f t="shared" si="6"/>
        <v/>
      </c>
      <c r="AL8" s="499" t="str">
        <f t="shared" si="7"/>
        <v/>
      </c>
      <c r="AM8" s="498" t="str">
        <f>IFERROR(IF(AND(X7="Impacto",X8="Impacto"),(AM7-(+AM7*AE8)),IF(AND(X7="Probabilidad",X8="Impacto"),(AM6-(+AM6*AE8)),IF(X8="Probabilidad",AM7,""))),"")</f>
        <v/>
      </c>
      <c r="AN8" s="500" t="str">
        <f t="shared" si="8"/>
        <v/>
      </c>
      <c r="AO8" s="510"/>
      <c r="AP8" s="502"/>
      <c r="AQ8" s="502"/>
      <c r="AR8" s="503"/>
      <c r="AS8" s="503"/>
      <c r="AT8" s="502"/>
      <c r="AU8" s="502"/>
      <c r="AV8" s="503"/>
      <c r="AW8" s="503"/>
      <c r="AX8" s="502"/>
      <c r="AY8" s="502"/>
      <c r="AZ8" s="503"/>
      <c r="BA8" s="503"/>
      <c r="BB8" s="502"/>
      <c r="BC8" s="502"/>
      <c r="BD8" s="503"/>
      <c r="BE8" s="503"/>
      <c r="BF8" s="502"/>
      <c r="BG8" s="494"/>
      <c r="BH8" s="503"/>
      <c r="BI8" s="503"/>
      <c r="BJ8" s="502"/>
      <c r="BK8" s="503"/>
      <c r="BL8" s="502"/>
      <c r="BM8" s="503"/>
      <c r="BN8" s="502"/>
      <c r="BO8" s="503"/>
      <c r="BP8" s="502"/>
      <c r="BQ8" s="494"/>
      <c r="BR8" s="503"/>
      <c r="BS8" s="502"/>
      <c r="BT8" s="502"/>
      <c r="BU8" s="502"/>
      <c r="BV8" s="503"/>
      <c r="BW8" s="502"/>
      <c r="BX8" s="502"/>
      <c r="BY8" s="503"/>
      <c r="BZ8" s="502"/>
      <c r="CA8" s="494"/>
      <c r="CB8" s="502"/>
      <c r="CC8" s="157"/>
      <c r="CD8" s="157"/>
      <c r="CE8" s="157"/>
      <c r="CF8" s="157"/>
      <c r="CG8" s="157"/>
      <c r="CH8" s="157"/>
      <c r="CI8" s="157"/>
      <c r="CJ8" s="157"/>
      <c r="CK8" s="157"/>
      <c r="CL8" s="157"/>
      <c r="CM8" s="157"/>
      <c r="CN8" s="157"/>
      <c r="CO8" s="157"/>
      <c r="CP8" s="157"/>
      <c r="CQ8" s="157"/>
      <c r="CR8" s="157"/>
      <c r="CS8" s="157"/>
      <c r="CT8" s="157"/>
      <c r="CU8" s="157"/>
      <c r="CV8" s="157"/>
      <c r="CW8" s="157"/>
      <c r="CX8" s="157"/>
      <c r="CY8" s="157"/>
      <c r="CZ8" s="157"/>
      <c r="DA8" s="157"/>
      <c r="DB8" s="157"/>
    </row>
    <row r="9" spans="1:106" ht="15.75" customHeight="1" x14ac:dyDescent="0.3">
      <c r="A9" s="484"/>
      <c r="B9" s="486"/>
      <c r="C9" s="486"/>
      <c r="D9" s="486"/>
      <c r="E9" s="487"/>
      <c r="F9" s="486"/>
      <c r="G9" s="486"/>
      <c r="H9" s="486"/>
      <c r="I9" s="502"/>
      <c r="J9" s="502"/>
      <c r="K9" s="486"/>
      <c r="L9" s="487"/>
      <c r="M9" s="484"/>
      <c r="N9" s="490"/>
      <c r="O9" s="491"/>
      <c r="P9" s="491"/>
      <c r="Q9" s="491">
        <f>IF(NOT(ISERROR(MATCH(P9,_xlfn.ANCHORARRAY(E20),0))),O22&amp;"Por favor no seleccionar los criterios de impacto",P9)</f>
        <v>0</v>
      </c>
      <c r="R9" s="490"/>
      <c r="S9" s="491"/>
      <c r="T9" s="493"/>
      <c r="U9" s="494">
        <v>5</v>
      </c>
      <c r="V9" s="495"/>
      <c r="W9" s="494" t="str">
        <f t="shared" si="0"/>
        <v/>
      </c>
      <c r="X9" s="494" t="str">
        <f t="shared" si="0"/>
        <v/>
      </c>
      <c r="Y9" s="494"/>
      <c r="Z9" s="494"/>
      <c r="AA9" s="494"/>
      <c r="AB9" s="494"/>
      <c r="AC9" s="497"/>
      <c r="AD9" s="497"/>
      <c r="AE9" s="498" t="str">
        <f t="shared" si="4"/>
        <v/>
      </c>
      <c r="AF9" s="497"/>
      <c r="AG9" s="497"/>
      <c r="AH9" s="497"/>
      <c r="AI9" s="175" t="str">
        <f>IFERROR(IF(AND(X8="Probabilidad",X9="Probabilidad"),(AK8-(+AK8*AE9)),IF(AND(X8="Impacto",X9="Probabilidad"),(AK7-(+AK7*AE9)),IF(X9="Impacto",AK8,""))),"")</f>
        <v/>
      </c>
      <c r="AJ9" s="499" t="str">
        <f t="shared" si="5"/>
        <v/>
      </c>
      <c r="AK9" s="498" t="str">
        <f t="shared" si="6"/>
        <v/>
      </c>
      <c r="AL9" s="499" t="str">
        <f t="shared" si="7"/>
        <v/>
      </c>
      <c r="AM9" s="498" t="str">
        <f>IFERROR(IF(AND(X8="Impacto",X9="Impacto"),(AM8-(+AM8*AE9)),IF(AND(X8="Probabilidad",X9="Impacto"),(AM7-(+AM7*AE9)),IF(X9="Probabilidad",AM8,""))),"")</f>
        <v/>
      </c>
      <c r="AN9" s="500" t="str">
        <f t="shared" si="8"/>
        <v/>
      </c>
      <c r="AO9" s="510"/>
      <c r="AP9" s="502"/>
      <c r="AQ9" s="502"/>
      <c r="AR9" s="503"/>
      <c r="AS9" s="503"/>
      <c r="AT9" s="502"/>
      <c r="AU9" s="502"/>
      <c r="AV9" s="503"/>
      <c r="AW9" s="503"/>
      <c r="AX9" s="502"/>
      <c r="AY9" s="502"/>
      <c r="AZ9" s="503"/>
      <c r="BA9" s="503"/>
      <c r="BB9" s="502"/>
      <c r="BC9" s="502"/>
      <c r="BD9" s="503"/>
      <c r="BE9" s="503"/>
      <c r="BF9" s="502"/>
      <c r="BG9" s="494"/>
      <c r="BH9" s="503"/>
      <c r="BI9" s="503"/>
      <c r="BJ9" s="502"/>
      <c r="BK9" s="503"/>
      <c r="BL9" s="502"/>
      <c r="BM9" s="503"/>
      <c r="BN9" s="502"/>
      <c r="BO9" s="503"/>
      <c r="BP9" s="502"/>
      <c r="BQ9" s="494"/>
      <c r="BR9" s="503"/>
      <c r="BS9" s="502"/>
      <c r="BT9" s="502"/>
      <c r="BU9" s="502"/>
      <c r="BV9" s="503"/>
      <c r="BW9" s="502"/>
      <c r="BX9" s="502"/>
      <c r="BY9" s="503"/>
      <c r="BZ9" s="502"/>
      <c r="CA9" s="494"/>
      <c r="CB9" s="502"/>
      <c r="CC9" s="157"/>
      <c r="CD9" s="157"/>
      <c r="CE9" s="157"/>
      <c r="CF9" s="157"/>
      <c r="CG9" s="157"/>
      <c r="CH9" s="157"/>
      <c r="CI9" s="157"/>
      <c r="CJ9" s="157"/>
      <c r="CK9" s="157"/>
      <c r="CL9" s="157"/>
      <c r="CM9" s="157"/>
      <c r="CN9" s="157"/>
      <c r="CO9" s="157"/>
      <c r="CP9" s="157"/>
      <c r="CQ9" s="157"/>
      <c r="CR9" s="157"/>
      <c r="CS9" s="157"/>
      <c r="CT9" s="157"/>
      <c r="CU9" s="157"/>
      <c r="CV9" s="157"/>
      <c r="CW9" s="157"/>
      <c r="CX9" s="157"/>
      <c r="CY9" s="157"/>
      <c r="CZ9" s="157"/>
      <c r="DA9" s="157"/>
      <c r="DB9" s="157"/>
    </row>
    <row r="10" spans="1:106" ht="15.75" customHeight="1" x14ac:dyDescent="0.3">
      <c r="A10" s="484"/>
      <c r="B10" s="486"/>
      <c r="C10" s="486"/>
      <c r="D10" s="486"/>
      <c r="E10" s="487"/>
      <c r="F10" s="486"/>
      <c r="G10" s="486"/>
      <c r="H10" s="486"/>
      <c r="I10" s="502"/>
      <c r="J10" s="502"/>
      <c r="K10" s="486"/>
      <c r="L10" s="487"/>
      <c r="M10" s="484"/>
      <c r="N10" s="490"/>
      <c r="O10" s="491"/>
      <c r="P10" s="491"/>
      <c r="Q10" s="491">
        <f>IF(NOT(ISERROR(MATCH(P10,_xlfn.ANCHORARRAY(E21),0))),O23&amp;"Por favor no seleccionar los criterios de impacto",P10)</f>
        <v>0</v>
      </c>
      <c r="R10" s="490"/>
      <c r="S10" s="491"/>
      <c r="T10" s="493"/>
      <c r="U10" s="494">
        <v>6</v>
      </c>
      <c r="V10" s="495"/>
      <c r="W10" s="494" t="str">
        <f t="shared" si="0"/>
        <v/>
      </c>
      <c r="X10" s="494" t="str">
        <f t="shared" si="0"/>
        <v/>
      </c>
      <c r="Y10" s="494"/>
      <c r="Z10" s="494"/>
      <c r="AA10" s="494"/>
      <c r="AB10" s="494"/>
      <c r="AC10" s="497"/>
      <c r="AD10" s="497"/>
      <c r="AE10" s="498" t="str">
        <f t="shared" si="4"/>
        <v/>
      </c>
      <c r="AF10" s="497"/>
      <c r="AG10" s="497"/>
      <c r="AH10" s="497"/>
      <c r="AI10" s="175" t="str">
        <f>IFERROR(IF(AND(X9="Probabilidad",X10="Probabilidad"),(AK9-(+AK9*AE10)),IF(AND(X9="Impacto",X10="Probabilidad"),(AK8-(+AK8*AE10)),IF(X10="Impacto",AK9,""))),"")</f>
        <v/>
      </c>
      <c r="AJ10" s="499" t="str">
        <f t="shared" si="5"/>
        <v/>
      </c>
      <c r="AK10" s="498" t="str">
        <f t="shared" si="6"/>
        <v/>
      </c>
      <c r="AL10" s="499" t="str">
        <f t="shared" si="7"/>
        <v/>
      </c>
      <c r="AM10" s="498" t="str">
        <f>IFERROR(IF(AND(X9="Impacto",X10="Impacto"),(AM9-(+AM9*AE10)),IF(AND(X9="Probabilidad",X10="Impacto"),(AM8-(+AM8*AE10)),IF(X10="Probabilidad",AM9,""))),"")</f>
        <v/>
      </c>
      <c r="AN10" s="500" t="str">
        <f t="shared" si="8"/>
        <v/>
      </c>
      <c r="AO10" s="515"/>
      <c r="AP10" s="502"/>
      <c r="AQ10" s="502"/>
      <c r="AR10" s="503"/>
      <c r="AS10" s="503"/>
      <c r="AT10" s="502"/>
      <c r="AU10" s="502"/>
      <c r="AV10" s="503"/>
      <c r="AW10" s="503"/>
      <c r="AX10" s="502"/>
      <c r="AY10" s="502"/>
      <c r="AZ10" s="503"/>
      <c r="BA10" s="503"/>
      <c r="BB10" s="502"/>
      <c r="BC10" s="502"/>
      <c r="BD10" s="503"/>
      <c r="BE10" s="503"/>
      <c r="BF10" s="502"/>
      <c r="BG10" s="494"/>
      <c r="BH10" s="503"/>
      <c r="BI10" s="503"/>
      <c r="BJ10" s="502"/>
      <c r="BK10" s="503"/>
      <c r="BL10" s="502"/>
      <c r="BM10" s="503"/>
      <c r="BN10" s="502"/>
      <c r="BO10" s="503"/>
      <c r="BP10" s="502"/>
      <c r="BQ10" s="494"/>
      <c r="BR10" s="503"/>
      <c r="BS10" s="502"/>
      <c r="BT10" s="502"/>
      <c r="BU10" s="502"/>
      <c r="BV10" s="503"/>
      <c r="BW10" s="502"/>
      <c r="BX10" s="502"/>
      <c r="BY10" s="503"/>
      <c r="BZ10" s="502"/>
      <c r="CA10" s="494"/>
      <c r="CB10" s="502"/>
      <c r="CC10" s="157"/>
      <c r="CD10" s="157"/>
      <c r="CE10" s="157"/>
      <c r="CF10" s="157"/>
      <c r="CG10" s="157"/>
      <c r="CH10" s="157"/>
      <c r="CI10" s="157"/>
      <c r="CJ10" s="157"/>
      <c r="CK10" s="157"/>
      <c r="CL10" s="157"/>
      <c r="CM10" s="157"/>
      <c r="CN10" s="157"/>
      <c r="CO10" s="157"/>
      <c r="CP10" s="157"/>
      <c r="CQ10" s="157"/>
      <c r="CR10" s="157"/>
      <c r="CS10" s="157"/>
      <c r="CT10" s="157"/>
      <c r="CU10" s="157"/>
      <c r="CV10" s="157"/>
      <c r="CW10" s="157"/>
      <c r="CX10" s="157"/>
      <c r="CY10" s="157"/>
      <c r="CZ10" s="157"/>
      <c r="DA10" s="157"/>
      <c r="DB10" s="157"/>
    </row>
    <row r="11" spans="1:106" ht="15.75" customHeight="1" x14ac:dyDescent="0.3">
      <c r="A11" s="484">
        <v>2</v>
      </c>
      <c r="B11" s="486"/>
      <c r="C11" s="486"/>
      <c r="D11" s="486"/>
      <c r="E11" s="487"/>
      <c r="F11" s="486"/>
      <c r="G11" s="486"/>
      <c r="H11" s="486"/>
      <c r="I11" s="502"/>
      <c r="J11" s="502"/>
      <c r="K11" s="486"/>
      <c r="L11" s="487"/>
      <c r="M11" s="484"/>
      <c r="N11" s="490" t="str">
        <f>IF(M11&lt;=0,"",IF(M11&lt;=2,"Muy Baja",IF(M11&lt;=24,"Baja",IF(M11&lt;=500,"Media",IF(M11&lt;=5000,"Alta","Muy Alta")))))</f>
        <v/>
      </c>
      <c r="O11" s="491" t="str">
        <f>IF(N11="","",IF(N11="Muy Baja",0.2,IF(N11="Baja",0.4,IF(N11="Media",0.6,IF(N11="Alta",0.8,IF(N11="Muy Alta",1,))))))</f>
        <v/>
      </c>
      <c r="P11" s="491"/>
      <c r="Q11" s="491">
        <f>IF(NOT(ISERROR(MATCH(P11,'Tabla Impacto'!$B$221:$B$223,0))),'Tabla Impacto'!$F$223&amp;"Por favor no seleccionar los criterios de impacto(Afectación Económica o presupuestal y Pérdida Reputacional)",P11)</f>
        <v>0</v>
      </c>
      <c r="R11" s="490" t="str">
        <f>IF(OR(Q11='Tabla Impacto'!$C$11,Q11='Tabla Impacto'!$D$11),"Leve",IF(OR(Q11='Tabla Impacto'!$C$12,Q11='Tabla Impacto'!$D$12),"Menor",IF(OR(Q11='Tabla Impacto'!$C$13,Q11='Tabla Impacto'!$D$13),"Moderado",IF(OR(Q11='Tabla Impacto'!$C$14,Q11='Tabla Impacto'!$D$14),"Mayor",IF(OR(Q11='Tabla Impacto'!$C$15,Q11='Tabla Impacto'!$D$15),"Catastrófico","")))))</f>
        <v/>
      </c>
      <c r="S11" s="491" t="str">
        <f>IF(R11="","",IF(R11="Leve",0.2,IF(R11="Menor",0.4,IF(R11="Moderado",0.6,IF(R11="Mayor",0.8,IF(R11="Catastrófico",1,))))))</f>
        <v/>
      </c>
      <c r="T11" s="493" t="str">
        <f>IF(OR(AND(N11="Muy Baja",R11="Leve"),AND(N11="Muy Baja",R11="Menor"),AND(N11="Baja",R11="Leve")),"Bajo",IF(OR(AND(N11="Muy baja",R11="Moderado"),AND(N11="Baja",R11="Menor"),AND(N11="Baja",R11="Moderado"),AND(N11="Media",R11="Leve"),AND(N11="Media",R11="Menor"),AND(N11="Media",R11="Moderado"),AND(N11="Alta",R11="Leve"),AND(N11="Alta",R11="Menor")),"Moderado",IF(OR(AND(N11="Muy Baja",R11="Mayor"),AND(N11="Baja",R11="Mayor"),AND(N11="Media",R11="Mayor"),AND(N11="Alta",R11="Moderado"),AND(N11="Alta",R11="Mayor"),AND(N11="Muy Alta",R11="Leve"),AND(N11="Muy Alta",R11="Menor"),AND(N11="Muy Alta",R11="Moderado"),AND(N11="Muy Alta",R11="Mayor")),"Alto",IF(OR(AND(N11="Muy Baja",R11="Catastrófico"),AND(N11="Baja",R11="Catastrófico"),AND(N11="Media",R11="Catastrófico"),AND(N11="Alta",R11="Catastrófico"),AND(N11="Muy Alta",R11="Catastrófico")),"Extremo",""))))</f>
        <v/>
      </c>
      <c r="U11" s="494">
        <v>1</v>
      </c>
      <c r="V11" s="495"/>
      <c r="W11" s="494" t="str">
        <f t="shared" si="0"/>
        <v/>
      </c>
      <c r="X11" s="494" t="str">
        <f t="shared" si="0"/>
        <v/>
      </c>
      <c r="Y11" s="494"/>
      <c r="Z11" s="494"/>
      <c r="AA11" s="494"/>
      <c r="AB11" s="494"/>
      <c r="AC11" s="497"/>
      <c r="AD11" s="497"/>
      <c r="AE11" s="498" t="str">
        <f t="shared" si="4"/>
        <v/>
      </c>
      <c r="AF11" s="497"/>
      <c r="AG11" s="497"/>
      <c r="AH11" s="497"/>
      <c r="AI11" s="176" t="str">
        <f>IFERROR(IF(X11="Probabilidad",(O11-(+O11*AE11)),IF(X11="Impacto",O11,"")),"")</f>
        <v/>
      </c>
      <c r="AJ11" s="499" t="str">
        <f>IFERROR(IF(AI11="","",IF(AI11&lt;=0.2,"Muy Baja",IF(AI11&lt;=0.4,"Baja",IF(AI11&lt;=0.6,"Media",IF(AI11&lt;=0.8,"Alta","Muy Alta"))))),"")</f>
        <v/>
      </c>
      <c r="AK11" s="498" t="str">
        <f t="shared" si="6"/>
        <v/>
      </c>
      <c r="AL11" s="499" t="str">
        <f>IFERROR(IF(AM11="","",IF(AM11&lt;=0.2,"Leve",IF(AM11&lt;=0.4,"Menor",IF(AM11&lt;=0.6,"Moderado",IF(AM11&lt;=0.8,"Mayor","Catastrófico"))))),"")</f>
        <v/>
      </c>
      <c r="AM11" s="498" t="str">
        <f>IFERROR(IF(X11="Impacto",(S11-(+S11*AE11)),IF(X11="Probabilidad",S11,"")),"")</f>
        <v/>
      </c>
      <c r="AN11" s="500" t="str">
        <f t="shared" si="8"/>
        <v/>
      </c>
      <c r="AO11" s="501"/>
      <c r="AP11" s="502"/>
      <c r="AQ11" s="502"/>
      <c r="AR11" s="503"/>
      <c r="AS11" s="503"/>
      <c r="AT11" s="502"/>
      <c r="AU11" s="502"/>
      <c r="AV11" s="503"/>
      <c r="AW11" s="503"/>
      <c r="AX11" s="502"/>
      <c r="AY11" s="502"/>
      <c r="AZ11" s="503"/>
      <c r="BA11" s="503"/>
      <c r="BB11" s="502"/>
      <c r="BC11" s="502"/>
      <c r="BD11" s="503"/>
      <c r="BE11" s="503"/>
      <c r="BF11" s="502"/>
      <c r="BG11" s="494"/>
      <c r="BH11" s="503"/>
      <c r="BI11" s="503"/>
      <c r="BJ11" s="502"/>
      <c r="BK11" s="503"/>
      <c r="BL11" s="502"/>
      <c r="BM11" s="503"/>
      <c r="BN11" s="502"/>
      <c r="BO11" s="503"/>
      <c r="BP11" s="502"/>
      <c r="BQ11" s="494"/>
      <c r="BR11" s="503"/>
      <c r="BS11" s="502"/>
      <c r="BT11" s="502"/>
      <c r="BU11" s="502"/>
      <c r="BV11" s="503"/>
      <c r="BW11" s="502"/>
      <c r="BX11" s="502"/>
      <c r="BY11" s="503"/>
      <c r="BZ11" s="502"/>
      <c r="CA11" s="494"/>
      <c r="CB11" s="502"/>
      <c r="CC11" s="157"/>
      <c r="CD11" s="157"/>
      <c r="CE11" s="157"/>
      <c r="CF11" s="157"/>
      <c r="CG11" s="157"/>
      <c r="CH11" s="157"/>
      <c r="CI11" s="157"/>
      <c r="CJ11" s="157"/>
      <c r="CK11" s="157"/>
      <c r="CL11" s="157"/>
      <c r="CM11" s="157"/>
      <c r="CN11" s="157"/>
      <c r="CO11" s="157"/>
      <c r="CP11" s="157"/>
      <c r="CQ11" s="157"/>
      <c r="CR11" s="157"/>
      <c r="CS11" s="157"/>
      <c r="CT11" s="157"/>
      <c r="CU11" s="157"/>
      <c r="CV11" s="157"/>
      <c r="CW11" s="157"/>
      <c r="CX11" s="157"/>
      <c r="CY11" s="157"/>
      <c r="CZ11" s="157"/>
      <c r="DA11" s="157"/>
      <c r="DB11" s="157"/>
    </row>
    <row r="12" spans="1:106" ht="15.75" customHeight="1" x14ac:dyDescent="0.3">
      <c r="A12" s="484"/>
      <c r="B12" s="486"/>
      <c r="C12" s="486"/>
      <c r="D12" s="486"/>
      <c r="E12" s="487"/>
      <c r="F12" s="486"/>
      <c r="G12" s="486"/>
      <c r="H12" s="486"/>
      <c r="I12" s="502"/>
      <c r="J12" s="502"/>
      <c r="K12" s="486"/>
      <c r="L12" s="487"/>
      <c r="M12" s="484"/>
      <c r="N12" s="490"/>
      <c r="O12" s="491"/>
      <c r="P12" s="491"/>
      <c r="Q12" s="491">
        <f t="shared" ref="Q12:Q16" si="9">IF(NOT(ISERROR(MATCH(P12,_xlfn.ANCHORARRAY(E23),0))),O25&amp;"Por favor no seleccionar los criterios de impacto",P12)</f>
        <v>0</v>
      </c>
      <c r="R12" s="490"/>
      <c r="S12" s="491"/>
      <c r="T12" s="493"/>
      <c r="U12" s="494">
        <v>2</v>
      </c>
      <c r="V12" s="495"/>
      <c r="W12" s="494" t="str">
        <f t="shared" si="0"/>
        <v/>
      </c>
      <c r="X12" s="494" t="str">
        <f t="shared" si="0"/>
        <v/>
      </c>
      <c r="Y12" s="494"/>
      <c r="Z12" s="494"/>
      <c r="AA12" s="494"/>
      <c r="AB12" s="494"/>
      <c r="AC12" s="497"/>
      <c r="AD12" s="497"/>
      <c r="AE12" s="498" t="str">
        <f t="shared" si="4"/>
        <v/>
      </c>
      <c r="AF12" s="497"/>
      <c r="AG12" s="497"/>
      <c r="AH12" s="497"/>
      <c r="AI12" s="176" t="str">
        <f>IFERROR(IF(AND(X11="Probabilidad",X12="Probabilidad"),(AK11-(+AK11*AE12)),IF(X12="Probabilidad",(O11-(+O11*AE12)),IF(X12="Impacto",AK11,""))),"")</f>
        <v/>
      </c>
      <c r="AJ12" s="499" t="str">
        <f t="shared" si="5"/>
        <v/>
      </c>
      <c r="AK12" s="498" t="str">
        <f t="shared" si="6"/>
        <v/>
      </c>
      <c r="AL12" s="499" t="str">
        <f t="shared" si="7"/>
        <v/>
      </c>
      <c r="AM12" s="498" t="str">
        <f>IFERROR(IF(AND(X11="Impacto",X12="Impacto"),(AM5-(+AM5*AE12)),IF(X12="Impacto",($S$11-(+$S$11*AE12)),IF(X12="Probabilidad",AM5,""))),"")</f>
        <v/>
      </c>
      <c r="AN12" s="500" t="str">
        <f t="shared" si="8"/>
        <v/>
      </c>
      <c r="AO12" s="510"/>
      <c r="AP12" s="502"/>
      <c r="AQ12" s="502"/>
      <c r="AR12" s="503"/>
      <c r="AS12" s="503"/>
      <c r="AT12" s="502"/>
      <c r="AU12" s="502"/>
      <c r="AV12" s="503"/>
      <c r="AW12" s="503"/>
      <c r="AX12" s="502"/>
      <c r="AY12" s="502"/>
      <c r="AZ12" s="503"/>
      <c r="BA12" s="503"/>
      <c r="BB12" s="502"/>
      <c r="BC12" s="502"/>
      <c r="BD12" s="503"/>
      <c r="BE12" s="503"/>
      <c r="BF12" s="502"/>
      <c r="BG12" s="494"/>
      <c r="BH12" s="503"/>
      <c r="BI12" s="503"/>
      <c r="BJ12" s="502"/>
      <c r="BK12" s="503"/>
      <c r="BL12" s="502"/>
      <c r="BM12" s="503"/>
      <c r="BN12" s="502"/>
      <c r="BO12" s="503"/>
      <c r="BP12" s="502"/>
      <c r="BQ12" s="494"/>
      <c r="BR12" s="503"/>
      <c r="BS12" s="502"/>
      <c r="BT12" s="502"/>
      <c r="BU12" s="502"/>
      <c r="BV12" s="503"/>
      <c r="BW12" s="502"/>
      <c r="BX12" s="502"/>
      <c r="BY12" s="503"/>
      <c r="BZ12" s="502"/>
      <c r="CA12" s="494"/>
      <c r="CB12" s="502"/>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7"/>
      <c r="DA12" s="157"/>
      <c r="DB12" s="157"/>
    </row>
    <row r="13" spans="1:106" ht="15.75" customHeight="1" x14ac:dyDescent="0.3">
      <c r="A13" s="484"/>
      <c r="B13" s="486"/>
      <c r="C13" s="486"/>
      <c r="D13" s="486"/>
      <c r="E13" s="487"/>
      <c r="F13" s="486"/>
      <c r="G13" s="486"/>
      <c r="H13" s="486"/>
      <c r="I13" s="502"/>
      <c r="J13" s="502"/>
      <c r="K13" s="486"/>
      <c r="L13" s="487"/>
      <c r="M13" s="484"/>
      <c r="N13" s="490"/>
      <c r="O13" s="491"/>
      <c r="P13" s="491"/>
      <c r="Q13" s="491">
        <f t="shared" si="9"/>
        <v>0</v>
      </c>
      <c r="R13" s="490"/>
      <c r="S13" s="491"/>
      <c r="T13" s="493"/>
      <c r="U13" s="494">
        <v>3</v>
      </c>
      <c r="V13" s="562"/>
      <c r="W13" s="494" t="str">
        <f t="shared" si="0"/>
        <v/>
      </c>
      <c r="X13" s="494" t="str">
        <f t="shared" si="0"/>
        <v/>
      </c>
      <c r="Y13" s="494"/>
      <c r="Z13" s="494"/>
      <c r="AA13" s="494"/>
      <c r="AB13" s="494"/>
      <c r="AC13" s="497"/>
      <c r="AD13" s="497"/>
      <c r="AE13" s="498" t="str">
        <f t="shared" si="4"/>
        <v/>
      </c>
      <c r="AF13" s="497"/>
      <c r="AG13" s="497"/>
      <c r="AH13" s="497"/>
      <c r="AI13" s="176" t="str">
        <f>IFERROR(IF(AND(X12="Probabilidad",X13="Probabilidad"),(AK12-(+AK12*AE13)),IF(AND(X12="Impacto",X13="Probabilidad"),(AK11-(+AK11*AE13)),IF(X13="Impacto",AK12,""))),"")</f>
        <v/>
      </c>
      <c r="AJ13" s="499" t="str">
        <f t="shared" si="5"/>
        <v/>
      </c>
      <c r="AK13" s="498" t="str">
        <f t="shared" si="6"/>
        <v/>
      </c>
      <c r="AL13" s="499" t="str">
        <f t="shared" si="7"/>
        <v/>
      </c>
      <c r="AM13" s="498" t="str">
        <f>IFERROR(IF(AND(X12="Impacto",X13="Impacto"),(AM12-(+AM12*AE13)),IF(AND(X12="Probabilidad",X13="Impacto"),(AM11-(+AM11*AE13)),IF(X13="Probabilidad",AM12,""))),"")</f>
        <v/>
      </c>
      <c r="AN13" s="500" t="str">
        <f t="shared" si="8"/>
        <v/>
      </c>
      <c r="AO13" s="510"/>
      <c r="AP13" s="502"/>
      <c r="AQ13" s="502"/>
      <c r="AR13" s="503"/>
      <c r="AS13" s="503"/>
      <c r="AT13" s="502"/>
      <c r="AU13" s="502"/>
      <c r="AV13" s="503"/>
      <c r="AW13" s="503"/>
      <c r="AX13" s="502"/>
      <c r="AY13" s="502"/>
      <c r="AZ13" s="503"/>
      <c r="BA13" s="503"/>
      <c r="BB13" s="502"/>
      <c r="BC13" s="502"/>
      <c r="BD13" s="503"/>
      <c r="BE13" s="503"/>
      <c r="BF13" s="502"/>
      <c r="BG13" s="494"/>
      <c r="BH13" s="503"/>
      <c r="BI13" s="503"/>
      <c r="BJ13" s="502"/>
      <c r="BK13" s="503"/>
      <c r="BL13" s="502"/>
      <c r="BM13" s="503"/>
      <c r="BN13" s="502"/>
      <c r="BO13" s="503"/>
      <c r="BP13" s="502"/>
      <c r="BQ13" s="494"/>
      <c r="BR13" s="503"/>
      <c r="BS13" s="502"/>
      <c r="BT13" s="502"/>
      <c r="BU13" s="502"/>
      <c r="BV13" s="503"/>
      <c r="BW13" s="502"/>
      <c r="BX13" s="502"/>
      <c r="BY13" s="503"/>
      <c r="BZ13" s="502"/>
      <c r="CA13" s="494"/>
      <c r="CB13" s="502"/>
      <c r="CC13" s="157"/>
      <c r="CD13" s="157"/>
      <c r="CE13" s="157"/>
      <c r="CF13" s="157"/>
      <c r="CG13" s="157"/>
      <c r="CH13" s="157"/>
      <c r="CI13" s="157"/>
      <c r="CJ13" s="157"/>
      <c r="CK13" s="157"/>
      <c r="CL13" s="157"/>
      <c r="CM13" s="157"/>
      <c r="CN13" s="157"/>
      <c r="CO13" s="157"/>
      <c r="CP13" s="157"/>
      <c r="CQ13" s="157"/>
      <c r="CR13" s="157"/>
      <c r="CS13" s="157"/>
      <c r="CT13" s="157"/>
      <c r="CU13" s="157"/>
      <c r="CV13" s="157"/>
      <c r="CW13" s="157"/>
      <c r="CX13" s="157"/>
      <c r="CY13" s="157"/>
      <c r="CZ13" s="157"/>
      <c r="DA13" s="157"/>
      <c r="DB13" s="157"/>
    </row>
    <row r="14" spans="1:106" ht="15.75" customHeight="1" x14ac:dyDescent="0.3">
      <c r="A14" s="484"/>
      <c r="B14" s="486"/>
      <c r="C14" s="486"/>
      <c r="D14" s="486"/>
      <c r="E14" s="487"/>
      <c r="F14" s="486"/>
      <c r="G14" s="486"/>
      <c r="H14" s="486"/>
      <c r="I14" s="502"/>
      <c r="J14" s="502"/>
      <c r="K14" s="486"/>
      <c r="L14" s="487"/>
      <c r="M14" s="484"/>
      <c r="N14" s="490"/>
      <c r="O14" s="491"/>
      <c r="P14" s="491"/>
      <c r="Q14" s="491">
        <f t="shared" si="9"/>
        <v>0</v>
      </c>
      <c r="R14" s="490"/>
      <c r="S14" s="491"/>
      <c r="T14" s="493"/>
      <c r="U14" s="494">
        <v>4</v>
      </c>
      <c r="V14" s="495"/>
      <c r="W14" s="494" t="str">
        <f t="shared" si="0"/>
        <v/>
      </c>
      <c r="X14" s="494" t="str">
        <f t="shared" si="0"/>
        <v/>
      </c>
      <c r="Y14" s="494"/>
      <c r="Z14" s="494"/>
      <c r="AA14" s="494"/>
      <c r="AB14" s="494"/>
      <c r="AC14" s="497"/>
      <c r="AD14" s="497"/>
      <c r="AE14" s="498" t="str">
        <f t="shared" si="4"/>
        <v/>
      </c>
      <c r="AF14" s="497"/>
      <c r="AG14" s="497"/>
      <c r="AH14" s="497"/>
      <c r="AI14" s="176" t="str">
        <f>IFERROR(IF(AND(X13="Probabilidad",X14="Probabilidad"),(AK13-(+AK13*AE14)),IF(AND(X13="Impacto",X14="Probabilidad"),(AK12-(+AK12*AE14)),IF(X14="Impacto",AK13,""))),"")</f>
        <v/>
      </c>
      <c r="AJ14" s="499" t="str">
        <f t="shared" si="5"/>
        <v/>
      </c>
      <c r="AK14" s="498" t="str">
        <f t="shared" si="6"/>
        <v/>
      </c>
      <c r="AL14" s="499" t="str">
        <f t="shared" si="7"/>
        <v/>
      </c>
      <c r="AM14" s="498" t="str">
        <f>IFERROR(IF(AND(X13="Impacto",X14="Impacto"),(AM13-(+AM13*AE14)),IF(AND(X13="Probabilidad",X14="Impacto"),(AM12-(+AM12*AE14)),IF(X14="Probabilidad",AM13,""))),"")</f>
        <v/>
      </c>
      <c r="AN14" s="500" t="str">
        <f t="shared" si="8"/>
        <v/>
      </c>
      <c r="AO14" s="510"/>
      <c r="AP14" s="502"/>
      <c r="AQ14" s="502"/>
      <c r="AR14" s="503"/>
      <c r="AS14" s="503"/>
      <c r="AT14" s="502"/>
      <c r="AU14" s="502"/>
      <c r="AV14" s="503"/>
      <c r="AW14" s="503"/>
      <c r="AX14" s="502"/>
      <c r="AY14" s="502"/>
      <c r="AZ14" s="503"/>
      <c r="BA14" s="503"/>
      <c r="BB14" s="502"/>
      <c r="BC14" s="502"/>
      <c r="BD14" s="503"/>
      <c r="BE14" s="503"/>
      <c r="BF14" s="502"/>
      <c r="BG14" s="494"/>
      <c r="BH14" s="503"/>
      <c r="BI14" s="503"/>
      <c r="BJ14" s="502"/>
      <c r="BK14" s="503"/>
      <c r="BL14" s="502"/>
      <c r="BM14" s="503"/>
      <c r="BN14" s="502"/>
      <c r="BO14" s="503"/>
      <c r="BP14" s="502"/>
      <c r="BQ14" s="494"/>
      <c r="BR14" s="503"/>
      <c r="BS14" s="502"/>
      <c r="BT14" s="502"/>
      <c r="BU14" s="502"/>
      <c r="BV14" s="503"/>
      <c r="BW14" s="502"/>
      <c r="BX14" s="502"/>
      <c r="BY14" s="503"/>
      <c r="BZ14" s="502"/>
      <c r="CA14" s="494"/>
      <c r="CB14" s="502"/>
      <c r="CC14" s="157"/>
      <c r="CD14" s="157"/>
      <c r="CE14" s="157"/>
      <c r="CF14" s="157"/>
      <c r="CG14" s="157"/>
      <c r="CH14" s="157"/>
      <c r="CI14" s="157"/>
      <c r="CJ14" s="157"/>
      <c r="CK14" s="157"/>
      <c r="CL14" s="157"/>
      <c r="CM14" s="157"/>
      <c r="CN14" s="157"/>
      <c r="CO14" s="157"/>
      <c r="CP14" s="157"/>
      <c r="CQ14" s="157"/>
      <c r="CR14" s="157"/>
      <c r="CS14" s="157"/>
      <c r="CT14" s="157"/>
      <c r="CU14" s="157"/>
      <c r="CV14" s="157"/>
      <c r="CW14" s="157"/>
      <c r="CX14" s="157"/>
      <c r="CY14" s="157"/>
      <c r="CZ14" s="157"/>
      <c r="DA14" s="157"/>
      <c r="DB14" s="157"/>
    </row>
    <row r="15" spans="1:106" ht="15.75" customHeight="1" x14ac:dyDescent="0.3">
      <c r="A15" s="484"/>
      <c r="B15" s="486"/>
      <c r="C15" s="486"/>
      <c r="D15" s="486"/>
      <c r="E15" s="487"/>
      <c r="F15" s="486"/>
      <c r="G15" s="486"/>
      <c r="H15" s="486"/>
      <c r="I15" s="502"/>
      <c r="J15" s="502"/>
      <c r="K15" s="486"/>
      <c r="L15" s="487"/>
      <c r="M15" s="484"/>
      <c r="N15" s="490"/>
      <c r="O15" s="491"/>
      <c r="P15" s="491"/>
      <c r="Q15" s="491">
        <f t="shared" si="9"/>
        <v>0</v>
      </c>
      <c r="R15" s="490"/>
      <c r="S15" s="491"/>
      <c r="T15" s="493"/>
      <c r="U15" s="494">
        <v>5</v>
      </c>
      <c r="V15" s="495"/>
      <c r="W15" s="494" t="str">
        <f t="shared" si="0"/>
        <v/>
      </c>
      <c r="X15" s="494" t="str">
        <f t="shared" si="0"/>
        <v/>
      </c>
      <c r="Y15" s="494"/>
      <c r="Z15" s="494"/>
      <c r="AA15" s="494"/>
      <c r="AB15" s="494"/>
      <c r="AC15" s="497"/>
      <c r="AD15" s="497"/>
      <c r="AE15" s="498" t="str">
        <f t="shared" si="4"/>
        <v/>
      </c>
      <c r="AF15" s="497"/>
      <c r="AG15" s="497"/>
      <c r="AH15" s="497"/>
      <c r="AI15" s="176" t="str">
        <f>IFERROR(IF(AND(X14="Probabilidad",X15="Probabilidad"),(AK14-(+AK14*AE15)),IF(AND(X14="Impacto",X15="Probabilidad"),(AK13-(+AK13*AE15)),IF(X15="Impacto",AK14,""))),"")</f>
        <v/>
      </c>
      <c r="AJ15" s="499" t="str">
        <f t="shared" si="5"/>
        <v/>
      </c>
      <c r="AK15" s="498" t="str">
        <f t="shared" si="6"/>
        <v/>
      </c>
      <c r="AL15" s="499" t="str">
        <f t="shared" si="7"/>
        <v/>
      </c>
      <c r="AM15" s="498" t="str">
        <f>IFERROR(IF(AND(X14="Impacto",X15="Impacto"),(AM14-(+AM14*AE15)),IF(AND(X14="Probabilidad",X15="Impacto"),(AM13-(+AM13*AE15)),IF(X15="Probabilidad",AM14,""))),"")</f>
        <v/>
      </c>
      <c r="AN15" s="500" t="str">
        <f t="shared" si="8"/>
        <v/>
      </c>
      <c r="AO15" s="510"/>
      <c r="AP15" s="502"/>
      <c r="AQ15" s="502"/>
      <c r="AR15" s="503"/>
      <c r="AS15" s="503"/>
      <c r="AT15" s="502"/>
      <c r="AU15" s="502"/>
      <c r="AV15" s="503"/>
      <c r="AW15" s="503"/>
      <c r="AX15" s="502"/>
      <c r="AY15" s="502"/>
      <c r="AZ15" s="503"/>
      <c r="BA15" s="503"/>
      <c r="BB15" s="502"/>
      <c r="BC15" s="502"/>
      <c r="BD15" s="503"/>
      <c r="BE15" s="503"/>
      <c r="BF15" s="502"/>
      <c r="BG15" s="494"/>
      <c r="BH15" s="503"/>
      <c r="BI15" s="503"/>
      <c r="BJ15" s="502"/>
      <c r="BK15" s="503"/>
      <c r="BL15" s="502"/>
      <c r="BM15" s="503"/>
      <c r="BN15" s="502"/>
      <c r="BO15" s="503"/>
      <c r="BP15" s="502"/>
      <c r="BQ15" s="494"/>
      <c r="BR15" s="503"/>
      <c r="BS15" s="502"/>
      <c r="BT15" s="502"/>
      <c r="BU15" s="502"/>
      <c r="BV15" s="503"/>
      <c r="BW15" s="502"/>
      <c r="BX15" s="502"/>
      <c r="BY15" s="503"/>
      <c r="BZ15" s="502"/>
      <c r="CA15" s="494"/>
      <c r="CB15" s="502"/>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157"/>
    </row>
    <row r="16" spans="1:106" ht="15.75" customHeight="1" x14ac:dyDescent="0.3">
      <c r="A16" s="484"/>
      <c r="B16" s="486"/>
      <c r="C16" s="486"/>
      <c r="D16" s="486"/>
      <c r="E16" s="487"/>
      <c r="F16" s="486"/>
      <c r="G16" s="486"/>
      <c r="H16" s="486"/>
      <c r="I16" s="502"/>
      <c r="J16" s="502"/>
      <c r="K16" s="486"/>
      <c r="L16" s="487"/>
      <c r="M16" s="484"/>
      <c r="N16" s="490"/>
      <c r="O16" s="491"/>
      <c r="P16" s="491"/>
      <c r="Q16" s="491">
        <f t="shared" si="9"/>
        <v>0</v>
      </c>
      <c r="R16" s="490"/>
      <c r="S16" s="491"/>
      <c r="T16" s="493"/>
      <c r="U16" s="494">
        <v>6</v>
      </c>
      <c r="V16" s="495"/>
      <c r="W16" s="494" t="str">
        <f t="shared" si="0"/>
        <v/>
      </c>
      <c r="X16" s="494" t="str">
        <f t="shared" si="0"/>
        <v/>
      </c>
      <c r="Y16" s="494"/>
      <c r="Z16" s="494"/>
      <c r="AA16" s="494"/>
      <c r="AB16" s="494"/>
      <c r="AC16" s="497"/>
      <c r="AD16" s="497"/>
      <c r="AE16" s="498" t="str">
        <f t="shared" si="4"/>
        <v/>
      </c>
      <c r="AF16" s="497"/>
      <c r="AG16" s="497"/>
      <c r="AH16" s="497"/>
      <c r="AI16" s="176" t="str">
        <f>IFERROR(IF(AND(X15="Probabilidad",X16="Probabilidad"),(AK15-(+AK15*AE16)),IF(AND(X15="Impacto",X16="Probabilidad"),(AK14-(+AK14*AE16)),IF(X16="Impacto",AK15,""))),"")</f>
        <v/>
      </c>
      <c r="AJ16" s="499" t="str">
        <f t="shared" si="5"/>
        <v/>
      </c>
      <c r="AK16" s="498" t="str">
        <f t="shared" si="6"/>
        <v/>
      </c>
      <c r="AL16" s="499" t="str">
        <f t="shared" si="7"/>
        <v/>
      </c>
      <c r="AM16" s="498" t="str">
        <f>IFERROR(IF(AND(X15="Impacto",X16="Impacto"),(AM15-(+AM15*AE16)),IF(AND(X15="Probabilidad",X16="Impacto"),(AM14-(+AM14*AE16)),IF(X16="Probabilidad",AM15,""))),"")</f>
        <v/>
      </c>
      <c r="AN16" s="500" t="str">
        <f t="shared" si="8"/>
        <v/>
      </c>
      <c r="AO16" s="515"/>
      <c r="AP16" s="502"/>
      <c r="AQ16" s="502"/>
      <c r="AR16" s="503"/>
      <c r="AS16" s="503"/>
      <c r="AT16" s="502"/>
      <c r="AU16" s="502"/>
      <c r="AV16" s="503"/>
      <c r="AW16" s="503"/>
      <c r="AX16" s="502"/>
      <c r="AY16" s="502"/>
      <c r="AZ16" s="503"/>
      <c r="BA16" s="503"/>
      <c r="BB16" s="502"/>
      <c r="BC16" s="502"/>
      <c r="BD16" s="503"/>
      <c r="BE16" s="503"/>
      <c r="BF16" s="502"/>
      <c r="BG16" s="494"/>
      <c r="BH16" s="503"/>
      <c r="BI16" s="503"/>
      <c r="BJ16" s="502"/>
      <c r="BK16" s="503"/>
      <c r="BL16" s="502"/>
      <c r="BM16" s="503"/>
      <c r="BN16" s="502"/>
      <c r="BO16" s="503"/>
      <c r="BP16" s="502"/>
      <c r="BQ16" s="494"/>
      <c r="BR16" s="503"/>
      <c r="BS16" s="502"/>
      <c r="BT16" s="502"/>
      <c r="BU16" s="502"/>
      <c r="BV16" s="503"/>
      <c r="BW16" s="502"/>
      <c r="BX16" s="502"/>
      <c r="BY16" s="503"/>
      <c r="BZ16" s="502"/>
      <c r="CA16" s="494"/>
      <c r="CB16" s="502"/>
      <c r="CC16" s="157"/>
      <c r="CD16" s="157"/>
      <c r="CE16" s="157"/>
      <c r="CF16" s="157"/>
      <c r="CG16" s="157"/>
      <c r="CH16" s="157"/>
      <c r="CI16" s="157"/>
      <c r="CJ16" s="157"/>
      <c r="CK16" s="157"/>
      <c r="CL16" s="157"/>
      <c r="CM16" s="157"/>
      <c r="CN16" s="157"/>
      <c r="CO16" s="157"/>
      <c r="CP16" s="157"/>
      <c r="CQ16" s="157"/>
      <c r="CR16" s="157"/>
      <c r="CS16" s="157"/>
      <c r="CT16" s="157"/>
      <c r="CU16" s="157"/>
      <c r="CV16" s="157"/>
      <c r="CW16" s="157"/>
      <c r="CX16" s="157"/>
      <c r="CY16" s="157"/>
      <c r="CZ16" s="157"/>
      <c r="DA16" s="157"/>
      <c r="DB16" s="157"/>
    </row>
    <row r="17" spans="1:106" ht="15.75" customHeight="1" x14ac:dyDescent="0.3">
      <c r="A17" s="484">
        <v>3</v>
      </c>
      <c r="B17" s="486"/>
      <c r="C17" s="486"/>
      <c r="D17" s="486"/>
      <c r="E17" s="487"/>
      <c r="F17" s="486"/>
      <c r="G17" s="486"/>
      <c r="H17" s="486"/>
      <c r="I17" s="502"/>
      <c r="J17" s="502"/>
      <c r="K17" s="486"/>
      <c r="L17" s="487"/>
      <c r="M17" s="484"/>
      <c r="N17" s="490" t="str">
        <f>IF(M17&lt;=0,"",IF(M17&lt;=2,"Muy Baja",IF(M17&lt;=24,"Baja",IF(M17&lt;=500,"Media",IF(M17&lt;=5000,"Alta","Muy Alta")))))</f>
        <v/>
      </c>
      <c r="O17" s="491" t="str">
        <f>IF(N17="","",IF(N17="Muy Baja",0.2,IF(N17="Baja",0.4,IF(N17="Media",0.6,IF(N17="Alta",0.8,IF(N17="Muy Alta",1,))))))</f>
        <v/>
      </c>
      <c r="P17" s="491"/>
      <c r="Q17" s="491">
        <f>IF(NOT(ISERROR(MATCH(P17,'Tabla Impacto'!$B$221:$B$223,0))),'Tabla Impacto'!$F$223&amp;"Por favor no seleccionar los criterios de impacto(Afectación Económica o presupuestal y Pérdida Reputacional)",P17)</f>
        <v>0</v>
      </c>
      <c r="R17" s="490" t="str">
        <f>IF(OR(Q17='Tabla Impacto'!$C$11,Q17='Tabla Impacto'!$D$11),"Leve",IF(OR(Q17='Tabla Impacto'!$C$12,Q17='Tabla Impacto'!$D$12),"Menor",IF(OR(Q17='Tabla Impacto'!$C$13,Q17='Tabla Impacto'!$D$13),"Moderado",IF(OR(Q17='Tabla Impacto'!$C$14,Q17='Tabla Impacto'!$D$14),"Mayor",IF(OR(Q17='Tabla Impacto'!$C$15,Q17='Tabla Impacto'!$D$15),"Catastrófico","")))))</f>
        <v/>
      </c>
      <c r="S17" s="491" t="str">
        <f>IF(R17="","",IF(R17="Leve",0.2,IF(R17="Menor",0.4,IF(R17="Moderado",0.6,IF(R17="Mayor",0.8,IF(R17="Catastrófico",1,))))))</f>
        <v/>
      </c>
      <c r="T17" s="493" t="str">
        <f>IF(OR(AND(N17="Muy Baja",R17="Leve"),AND(N17="Muy Baja",R17="Menor"),AND(N17="Baja",R17="Leve")),"Bajo",IF(OR(AND(N17="Muy baja",R17="Moderado"),AND(N17="Baja",R17="Menor"),AND(N17="Baja",R17="Moderado"),AND(N17="Media",R17="Leve"),AND(N17="Media",R17="Menor"),AND(N17="Media",R17="Moderado"),AND(N17="Alta",R17="Leve"),AND(N17="Alta",R17="Menor")),"Moderado",IF(OR(AND(N17="Muy Baja",R17="Mayor"),AND(N17="Baja",R17="Mayor"),AND(N17="Media",R17="Mayor"),AND(N17="Alta",R17="Moderado"),AND(N17="Alta",R17="Mayor"),AND(N17="Muy Alta",R17="Leve"),AND(N17="Muy Alta",R17="Menor"),AND(N17="Muy Alta",R17="Moderado"),AND(N17="Muy Alta",R17="Mayor")),"Alto",IF(OR(AND(N17="Muy Baja",R17="Catastrófico"),AND(N17="Baja",R17="Catastrófico"),AND(N17="Media",R17="Catastrófico"),AND(N17="Alta",R17="Catastrófico"),AND(N17="Muy Alta",R17="Catastrófico")),"Extremo",""))))</f>
        <v/>
      </c>
      <c r="U17" s="494">
        <v>1</v>
      </c>
      <c r="V17" s="495"/>
      <c r="W17" s="494" t="str">
        <f t="shared" si="0"/>
        <v/>
      </c>
      <c r="X17" s="494" t="str">
        <f t="shared" si="0"/>
        <v/>
      </c>
      <c r="Y17" s="494"/>
      <c r="Z17" s="494"/>
      <c r="AA17" s="494"/>
      <c r="AB17" s="494"/>
      <c r="AC17" s="497"/>
      <c r="AD17" s="497"/>
      <c r="AE17" s="498" t="str">
        <f t="shared" si="4"/>
        <v/>
      </c>
      <c r="AF17" s="497"/>
      <c r="AG17" s="497"/>
      <c r="AH17" s="497"/>
      <c r="AI17" s="176" t="str">
        <f>IFERROR(IF(X17="Probabilidad",(O17-(+O17*AE17)),IF(X17="Impacto",O17,"")),"")</f>
        <v/>
      </c>
      <c r="AJ17" s="499" t="str">
        <f>IFERROR(IF(AI17="","",IF(AI17&lt;=0.2,"Muy Baja",IF(AI17&lt;=0.4,"Baja",IF(AI17&lt;=0.6,"Media",IF(AI17&lt;=0.8,"Alta","Muy Alta"))))),"")</f>
        <v/>
      </c>
      <c r="AK17" s="498" t="str">
        <f t="shared" si="6"/>
        <v/>
      </c>
      <c r="AL17" s="499" t="str">
        <f>IFERROR(IF(AM17="","",IF(AM17&lt;=0.2,"Leve",IF(AM17&lt;=0.4,"Menor",IF(AM17&lt;=0.6,"Moderado",IF(AM17&lt;=0.8,"Mayor","Catastrófico"))))),"")</f>
        <v/>
      </c>
      <c r="AM17" s="498" t="str">
        <f>IFERROR(IF(X17="Impacto",(S17-(+S17*AE17)),IF(X17="Probabilidad",S17,"")),"")</f>
        <v/>
      </c>
      <c r="AN17" s="500" t="str">
        <f t="shared" si="8"/>
        <v/>
      </c>
      <c r="AO17" s="501"/>
      <c r="AP17" s="502"/>
      <c r="AQ17" s="502"/>
      <c r="AR17" s="503"/>
      <c r="AS17" s="503"/>
      <c r="AT17" s="502"/>
      <c r="AU17" s="502"/>
      <c r="AV17" s="503"/>
      <c r="AW17" s="503"/>
      <c r="AX17" s="502"/>
      <c r="AY17" s="502"/>
      <c r="AZ17" s="503"/>
      <c r="BA17" s="503"/>
      <c r="BB17" s="502"/>
      <c r="BC17" s="502"/>
      <c r="BD17" s="503"/>
      <c r="BE17" s="503"/>
      <c r="BF17" s="502"/>
      <c r="BG17" s="494"/>
      <c r="BH17" s="503"/>
      <c r="BI17" s="503"/>
      <c r="BJ17" s="502"/>
      <c r="BK17" s="503"/>
      <c r="BL17" s="502"/>
      <c r="BM17" s="503"/>
      <c r="BN17" s="502"/>
      <c r="BO17" s="503"/>
      <c r="BP17" s="502"/>
      <c r="BQ17" s="494"/>
      <c r="BR17" s="503"/>
      <c r="BS17" s="502"/>
      <c r="BT17" s="502"/>
      <c r="BU17" s="502"/>
      <c r="BV17" s="503"/>
      <c r="BW17" s="502"/>
      <c r="BX17" s="502"/>
      <c r="BY17" s="503"/>
      <c r="BZ17" s="502"/>
      <c r="CA17" s="494"/>
      <c r="CB17" s="502"/>
      <c r="CC17" s="157"/>
      <c r="CD17" s="157"/>
      <c r="CE17" s="157"/>
      <c r="CF17" s="157"/>
      <c r="CG17" s="157"/>
      <c r="CH17" s="157"/>
      <c r="CI17" s="157"/>
      <c r="CJ17" s="157"/>
      <c r="CK17" s="157"/>
      <c r="CL17" s="157"/>
      <c r="CM17" s="157"/>
      <c r="CN17" s="157"/>
      <c r="CO17" s="157"/>
      <c r="CP17" s="157"/>
      <c r="CQ17" s="157"/>
      <c r="CR17" s="157"/>
      <c r="CS17" s="157"/>
      <c r="CT17" s="157"/>
      <c r="CU17" s="157"/>
      <c r="CV17" s="157"/>
      <c r="CW17" s="157"/>
      <c r="CX17" s="157"/>
      <c r="CY17" s="157"/>
      <c r="CZ17" s="157"/>
      <c r="DA17" s="157"/>
      <c r="DB17" s="157"/>
    </row>
    <row r="18" spans="1:106" ht="15.75" customHeight="1" x14ac:dyDescent="0.3">
      <c r="A18" s="484"/>
      <c r="B18" s="486"/>
      <c r="C18" s="486"/>
      <c r="D18" s="486"/>
      <c r="E18" s="487"/>
      <c r="F18" s="486"/>
      <c r="G18" s="486"/>
      <c r="H18" s="486"/>
      <c r="I18" s="502"/>
      <c r="J18" s="502"/>
      <c r="K18" s="486"/>
      <c r="L18" s="487"/>
      <c r="M18" s="484"/>
      <c r="N18" s="490"/>
      <c r="O18" s="491"/>
      <c r="P18" s="491"/>
      <c r="Q18" s="491">
        <f t="shared" ref="Q18:Q22" si="10">IF(NOT(ISERROR(MATCH(P18,_xlfn.ANCHORARRAY(E29),0))),O31&amp;"Por favor no seleccionar los criterios de impacto",P18)</f>
        <v>0</v>
      </c>
      <c r="R18" s="490"/>
      <c r="S18" s="491"/>
      <c r="T18" s="493"/>
      <c r="U18" s="494">
        <v>2</v>
      </c>
      <c r="V18" s="495"/>
      <c r="W18" s="494" t="str">
        <f t="shared" si="0"/>
        <v/>
      </c>
      <c r="X18" s="494" t="str">
        <f t="shared" si="0"/>
        <v/>
      </c>
      <c r="Y18" s="494"/>
      <c r="Z18" s="494"/>
      <c r="AA18" s="494"/>
      <c r="AB18" s="494"/>
      <c r="AC18" s="497"/>
      <c r="AD18" s="497"/>
      <c r="AE18" s="498" t="str">
        <f t="shared" si="4"/>
        <v/>
      </c>
      <c r="AF18" s="497"/>
      <c r="AG18" s="497"/>
      <c r="AH18" s="497"/>
      <c r="AI18" s="176" t="str">
        <f>IFERROR(IF(AND(X17="Probabilidad",X18="Probabilidad"),(AK17-(+AK17*AE18)),IF(X18="Probabilidad",(O17-(+O17*AE18)),IF(X18="Impacto",AK17,""))),"")</f>
        <v/>
      </c>
      <c r="AJ18" s="499" t="str">
        <f t="shared" si="5"/>
        <v/>
      </c>
      <c r="AK18" s="498" t="str">
        <f t="shared" si="6"/>
        <v/>
      </c>
      <c r="AL18" s="499" t="str">
        <f t="shared" si="7"/>
        <v/>
      </c>
      <c r="AM18" s="498" t="str">
        <f>IFERROR(IF(AND(X17="Impacto",X18="Impacto"),(AM11-(+AM11*AE18)),IF(X18="Impacto",($S$17-(+$S$17*AE18)),IF(X18="Probabilidad",AM11,""))),"")</f>
        <v/>
      </c>
      <c r="AN18" s="500" t="str">
        <f t="shared" si="8"/>
        <v/>
      </c>
      <c r="AO18" s="510"/>
      <c r="AP18" s="502"/>
      <c r="AQ18" s="502"/>
      <c r="AR18" s="503"/>
      <c r="AS18" s="503"/>
      <c r="AT18" s="502"/>
      <c r="AU18" s="502"/>
      <c r="AV18" s="503"/>
      <c r="AW18" s="503"/>
      <c r="AX18" s="502"/>
      <c r="AY18" s="502"/>
      <c r="AZ18" s="503"/>
      <c r="BA18" s="503"/>
      <c r="BB18" s="502"/>
      <c r="BC18" s="502"/>
      <c r="BD18" s="503"/>
      <c r="BE18" s="503"/>
      <c r="BF18" s="502"/>
      <c r="BG18" s="494"/>
      <c r="BH18" s="503"/>
      <c r="BI18" s="503"/>
      <c r="BJ18" s="502"/>
      <c r="BK18" s="503"/>
      <c r="BL18" s="502"/>
      <c r="BM18" s="503"/>
      <c r="BN18" s="502"/>
      <c r="BO18" s="503"/>
      <c r="BP18" s="502"/>
      <c r="BQ18" s="494"/>
      <c r="BR18" s="503"/>
      <c r="BS18" s="502"/>
      <c r="BT18" s="502"/>
      <c r="BU18" s="502"/>
      <c r="BV18" s="503"/>
      <c r="BW18" s="502"/>
      <c r="BX18" s="502"/>
      <c r="BY18" s="503"/>
      <c r="BZ18" s="502"/>
      <c r="CA18" s="494"/>
      <c r="CB18" s="502"/>
      <c r="CC18" s="157"/>
      <c r="CD18" s="157"/>
      <c r="CE18" s="157"/>
      <c r="CF18" s="157"/>
      <c r="CG18" s="157"/>
      <c r="CH18" s="157"/>
      <c r="CI18" s="157"/>
      <c r="CJ18" s="157"/>
      <c r="CK18" s="157"/>
      <c r="CL18" s="157"/>
      <c r="CM18" s="157"/>
      <c r="CN18" s="157"/>
      <c r="CO18" s="157"/>
      <c r="CP18" s="157"/>
      <c r="CQ18" s="157"/>
      <c r="CR18" s="157"/>
      <c r="CS18" s="157"/>
      <c r="CT18" s="157"/>
      <c r="CU18" s="157"/>
      <c r="CV18" s="157"/>
      <c r="CW18" s="157"/>
      <c r="CX18" s="157"/>
      <c r="CY18" s="157"/>
      <c r="CZ18" s="157"/>
      <c r="DA18" s="157"/>
      <c r="DB18" s="157"/>
    </row>
    <row r="19" spans="1:106" ht="15.75" customHeight="1" x14ac:dyDescent="0.3">
      <c r="A19" s="484"/>
      <c r="B19" s="486"/>
      <c r="C19" s="486"/>
      <c r="D19" s="486"/>
      <c r="E19" s="487"/>
      <c r="F19" s="486"/>
      <c r="G19" s="486"/>
      <c r="H19" s="486"/>
      <c r="I19" s="502"/>
      <c r="J19" s="502"/>
      <c r="K19" s="486"/>
      <c r="L19" s="487"/>
      <c r="M19" s="484"/>
      <c r="N19" s="490"/>
      <c r="O19" s="491"/>
      <c r="P19" s="491"/>
      <c r="Q19" s="491">
        <f t="shared" si="10"/>
        <v>0</v>
      </c>
      <c r="R19" s="490"/>
      <c r="S19" s="491"/>
      <c r="T19" s="493"/>
      <c r="U19" s="494">
        <v>3</v>
      </c>
      <c r="V19" s="562"/>
      <c r="W19" s="494" t="str">
        <f t="shared" si="0"/>
        <v/>
      </c>
      <c r="X19" s="494" t="str">
        <f t="shared" si="0"/>
        <v/>
      </c>
      <c r="Y19" s="494"/>
      <c r="Z19" s="494"/>
      <c r="AA19" s="494"/>
      <c r="AB19" s="494"/>
      <c r="AC19" s="497"/>
      <c r="AD19" s="497"/>
      <c r="AE19" s="498" t="str">
        <f t="shared" si="4"/>
        <v/>
      </c>
      <c r="AF19" s="497"/>
      <c r="AG19" s="497"/>
      <c r="AH19" s="497"/>
      <c r="AI19" s="176" t="str">
        <f>IFERROR(IF(AND(X18="Probabilidad",X19="Probabilidad"),(AK18-(+AK18*AE19)),IF(AND(X18="Impacto",X19="Probabilidad"),(AK17-(+AK17*AE19)),IF(X19="Impacto",AK18,""))),"")</f>
        <v/>
      </c>
      <c r="AJ19" s="499" t="str">
        <f t="shared" si="5"/>
        <v/>
      </c>
      <c r="AK19" s="498" t="str">
        <f t="shared" si="6"/>
        <v/>
      </c>
      <c r="AL19" s="499" t="str">
        <f t="shared" si="7"/>
        <v/>
      </c>
      <c r="AM19" s="498" t="str">
        <f>IFERROR(IF(AND(X18="Impacto",X19="Impacto"),(AM18-(+AM18*AE19)),IF(AND(X18="Probabilidad",X19="Impacto"),(AM17-(+AM17*AE19)),IF(X19="Probabilidad",AM18,""))),"")</f>
        <v/>
      </c>
      <c r="AN19" s="500" t="str">
        <f t="shared" si="8"/>
        <v/>
      </c>
      <c r="AO19" s="510"/>
      <c r="AP19" s="502"/>
      <c r="AQ19" s="502"/>
      <c r="AR19" s="503"/>
      <c r="AS19" s="503"/>
      <c r="AT19" s="502"/>
      <c r="AU19" s="502"/>
      <c r="AV19" s="503"/>
      <c r="AW19" s="503"/>
      <c r="AX19" s="502"/>
      <c r="AY19" s="502"/>
      <c r="AZ19" s="503"/>
      <c r="BA19" s="503"/>
      <c r="BB19" s="502"/>
      <c r="BC19" s="502"/>
      <c r="BD19" s="503"/>
      <c r="BE19" s="503"/>
      <c r="BF19" s="502"/>
      <c r="BG19" s="494"/>
      <c r="BH19" s="503"/>
      <c r="BI19" s="503"/>
      <c r="BJ19" s="502"/>
      <c r="BK19" s="503"/>
      <c r="BL19" s="502"/>
      <c r="BM19" s="503"/>
      <c r="BN19" s="502"/>
      <c r="BO19" s="503"/>
      <c r="BP19" s="502"/>
      <c r="BQ19" s="494"/>
      <c r="BR19" s="503"/>
      <c r="BS19" s="502"/>
      <c r="BT19" s="502"/>
      <c r="BU19" s="502"/>
      <c r="BV19" s="503"/>
      <c r="BW19" s="502"/>
      <c r="BX19" s="502"/>
      <c r="BY19" s="503"/>
      <c r="BZ19" s="502"/>
      <c r="CA19" s="494"/>
      <c r="CB19" s="502"/>
      <c r="CC19" s="157"/>
      <c r="CD19" s="157"/>
      <c r="CE19" s="157"/>
      <c r="CF19" s="157"/>
      <c r="CG19" s="157"/>
      <c r="CH19" s="157"/>
      <c r="CI19" s="157"/>
      <c r="CJ19" s="157"/>
      <c r="CK19" s="157"/>
      <c r="CL19" s="157"/>
      <c r="CM19" s="157"/>
      <c r="CN19" s="157"/>
      <c r="CO19" s="157"/>
      <c r="CP19" s="157"/>
      <c r="CQ19" s="157"/>
      <c r="CR19" s="157"/>
      <c r="CS19" s="157"/>
      <c r="CT19" s="157"/>
      <c r="CU19" s="157"/>
      <c r="CV19" s="157"/>
      <c r="CW19" s="157"/>
      <c r="CX19" s="157"/>
      <c r="CY19" s="157"/>
      <c r="CZ19" s="157"/>
      <c r="DA19" s="157"/>
      <c r="DB19" s="157"/>
    </row>
    <row r="20" spans="1:106" ht="15.75" customHeight="1" x14ac:dyDescent="0.3">
      <c r="A20" s="484"/>
      <c r="B20" s="486"/>
      <c r="C20" s="486"/>
      <c r="D20" s="486"/>
      <c r="E20" s="487"/>
      <c r="F20" s="486"/>
      <c r="G20" s="486"/>
      <c r="H20" s="486"/>
      <c r="I20" s="502"/>
      <c r="J20" s="502"/>
      <c r="K20" s="486"/>
      <c r="L20" s="487"/>
      <c r="M20" s="484"/>
      <c r="N20" s="490"/>
      <c r="O20" s="491"/>
      <c r="P20" s="491"/>
      <c r="Q20" s="491">
        <f t="shared" si="10"/>
        <v>0</v>
      </c>
      <c r="R20" s="490"/>
      <c r="S20" s="491"/>
      <c r="T20" s="493"/>
      <c r="U20" s="494">
        <v>4</v>
      </c>
      <c r="V20" s="495"/>
      <c r="W20" s="494" t="str">
        <f t="shared" si="0"/>
        <v/>
      </c>
      <c r="X20" s="494" t="str">
        <f t="shared" si="0"/>
        <v/>
      </c>
      <c r="Y20" s="494"/>
      <c r="Z20" s="494"/>
      <c r="AA20" s="494"/>
      <c r="AB20" s="494"/>
      <c r="AC20" s="497"/>
      <c r="AD20" s="497"/>
      <c r="AE20" s="498" t="str">
        <f t="shared" si="4"/>
        <v/>
      </c>
      <c r="AF20" s="497"/>
      <c r="AG20" s="497"/>
      <c r="AH20" s="497"/>
      <c r="AI20" s="176" t="str">
        <f>IFERROR(IF(AND(X19="Probabilidad",X20="Probabilidad"),(AK19-(+AK19*AE20)),IF(AND(X19="Impacto",X20="Probabilidad"),(AK18-(+AK18*AE20)),IF(X20="Impacto",AK19,""))),"")</f>
        <v/>
      </c>
      <c r="AJ20" s="499" t="str">
        <f t="shared" si="5"/>
        <v/>
      </c>
      <c r="AK20" s="498" t="str">
        <f t="shared" si="6"/>
        <v/>
      </c>
      <c r="AL20" s="499" t="str">
        <f t="shared" si="7"/>
        <v/>
      </c>
      <c r="AM20" s="498" t="str">
        <f>IFERROR(IF(AND(X19="Impacto",X20="Impacto"),(AM19-(+AM19*AE20)),IF(AND(X19="Probabilidad",X20="Impacto"),(AM18-(+AM18*AE20)),IF(X20="Probabilidad",AM19,""))),"")</f>
        <v/>
      </c>
      <c r="AN20" s="500" t="str">
        <f t="shared" si="8"/>
        <v/>
      </c>
      <c r="AO20" s="510"/>
      <c r="AP20" s="502"/>
      <c r="AQ20" s="502"/>
      <c r="AR20" s="503"/>
      <c r="AS20" s="503"/>
      <c r="AT20" s="502"/>
      <c r="AU20" s="502"/>
      <c r="AV20" s="503"/>
      <c r="AW20" s="503"/>
      <c r="AX20" s="502"/>
      <c r="AY20" s="502"/>
      <c r="AZ20" s="503"/>
      <c r="BA20" s="503"/>
      <c r="BB20" s="502"/>
      <c r="BC20" s="502"/>
      <c r="BD20" s="503"/>
      <c r="BE20" s="503"/>
      <c r="BF20" s="502"/>
      <c r="BG20" s="494"/>
      <c r="BH20" s="503"/>
      <c r="BI20" s="503"/>
      <c r="BJ20" s="502"/>
      <c r="BK20" s="503"/>
      <c r="BL20" s="502"/>
      <c r="BM20" s="503"/>
      <c r="BN20" s="502"/>
      <c r="BO20" s="503"/>
      <c r="BP20" s="502"/>
      <c r="BQ20" s="494"/>
      <c r="BR20" s="503"/>
      <c r="BS20" s="502"/>
      <c r="BT20" s="502"/>
      <c r="BU20" s="502"/>
      <c r="BV20" s="503"/>
      <c r="BW20" s="502"/>
      <c r="BX20" s="502"/>
      <c r="BY20" s="503"/>
      <c r="BZ20" s="502"/>
      <c r="CA20" s="494"/>
      <c r="CB20" s="502"/>
      <c r="CC20" s="157"/>
      <c r="CD20" s="157"/>
      <c r="CE20" s="157"/>
      <c r="CF20" s="157"/>
      <c r="CG20" s="157"/>
      <c r="CH20" s="157"/>
      <c r="CI20" s="157"/>
      <c r="CJ20" s="157"/>
      <c r="CK20" s="157"/>
      <c r="CL20" s="157"/>
      <c r="CM20" s="157"/>
      <c r="CN20" s="157"/>
      <c r="CO20" s="157"/>
      <c r="CP20" s="157"/>
      <c r="CQ20" s="157"/>
      <c r="CR20" s="157"/>
      <c r="CS20" s="157"/>
      <c r="CT20" s="157"/>
      <c r="CU20" s="157"/>
      <c r="CV20" s="157"/>
      <c r="CW20" s="157"/>
      <c r="CX20" s="157"/>
      <c r="CY20" s="157"/>
      <c r="CZ20" s="157"/>
      <c r="DA20" s="157"/>
      <c r="DB20" s="157"/>
    </row>
    <row r="21" spans="1:106" ht="15.75" customHeight="1" x14ac:dyDescent="0.3">
      <c r="A21" s="484"/>
      <c r="B21" s="486"/>
      <c r="C21" s="486"/>
      <c r="D21" s="486"/>
      <c r="E21" s="487"/>
      <c r="F21" s="486"/>
      <c r="G21" s="486"/>
      <c r="H21" s="486"/>
      <c r="I21" s="502"/>
      <c r="J21" s="502"/>
      <c r="K21" s="486"/>
      <c r="L21" s="487"/>
      <c r="M21" s="484"/>
      <c r="N21" s="490"/>
      <c r="O21" s="491"/>
      <c r="P21" s="491"/>
      <c r="Q21" s="491">
        <f t="shared" si="10"/>
        <v>0</v>
      </c>
      <c r="R21" s="490"/>
      <c r="S21" s="491"/>
      <c r="T21" s="493"/>
      <c r="U21" s="494">
        <v>5</v>
      </c>
      <c r="V21" s="495"/>
      <c r="W21" s="494" t="str">
        <f t="shared" si="0"/>
        <v/>
      </c>
      <c r="X21" s="494" t="str">
        <f t="shared" si="0"/>
        <v/>
      </c>
      <c r="Y21" s="494"/>
      <c r="Z21" s="494"/>
      <c r="AA21" s="494"/>
      <c r="AB21" s="494"/>
      <c r="AC21" s="497"/>
      <c r="AD21" s="497"/>
      <c r="AE21" s="498" t="str">
        <f t="shared" si="4"/>
        <v/>
      </c>
      <c r="AF21" s="497"/>
      <c r="AG21" s="497"/>
      <c r="AH21" s="497"/>
      <c r="AI21" s="176" t="str">
        <f>IFERROR(IF(AND(X20="Probabilidad",X21="Probabilidad"),(AK20-(+AK20*AE21)),IF(AND(X20="Impacto",X21="Probabilidad"),(AK19-(+AK19*AE21)),IF(X21="Impacto",AK20,""))),"")</f>
        <v/>
      </c>
      <c r="AJ21" s="499" t="str">
        <f t="shared" si="5"/>
        <v/>
      </c>
      <c r="AK21" s="498" t="str">
        <f t="shared" si="6"/>
        <v/>
      </c>
      <c r="AL21" s="499" t="str">
        <f t="shared" si="7"/>
        <v/>
      </c>
      <c r="AM21" s="498" t="str">
        <f>IFERROR(IF(AND(X20="Impacto",X21="Impacto"),(AM20-(+AM20*AE21)),IF(AND(X20="Probabilidad",X21="Impacto"),(AM19-(+AM19*AE21)),IF(X21="Probabilidad",AM20,""))),"")</f>
        <v/>
      </c>
      <c r="AN21" s="500" t="str">
        <f t="shared" si="8"/>
        <v/>
      </c>
      <c r="AO21" s="510"/>
      <c r="AP21" s="502"/>
      <c r="AQ21" s="502"/>
      <c r="AR21" s="503"/>
      <c r="AS21" s="503"/>
      <c r="AT21" s="502"/>
      <c r="AU21" s="502"/>
      <c r="AV21" s="503"/>
      <c r="AW21" s="503"/>
      <c r="AX21" s="502"/>
      <c r="AY21" s="502"/>
      <c r="AZ21" s="503"/>
      <c r="BA21" s="503"/>
      <c r="BB21" s="502"/>
      <c r="BC21" s="502"/>
      <c r="BD21" s="503"/>
      <c r="BE21" s="503"/>
      <c r="BF21" s="502"/>
      <c r="BG21" s="494"/>
      <c r="BH21" s="503"/>
      <c r="BI21" s="503"/>
      <c r="BJ21" s="502"/>
      <c r="BK21" s="503"/>
      <c r="BL21" s="502"/>
      <c r="BM21" s="503"/>
      <c r="BN21" s="502"/>
      <c r="BO21" s="503"/>
      <c r="BP21" s="502"/>
      <c r="BQ21" s="494"/>
      <c r="BR21" s="503"/>
      <c r="BS21" s="502"/>
      <c r="BT21" s="502"/>
      <c r="BU21" s="502"/>
      <c r="BV21" s="503"/>
      <c r="BW21" s="502"/>
      <c r="BX21" s="502"/>
      <c r="BY21" s="503"/>
      <c r="BZ21" s="502"/>
      <c r="CA21" s="494"/>
      <c r="CB21" s="502"/>
      <c r="CC21" s="157"/>
      <c r="CD21" s="157"/>
      <c r="CE21" s="157"/>
      <c r="CF21" s="157"/>
      <c r="CG21" s="157"/>
      <c r="CH21" s="157"/>
      <c r="CI21" s="157"/>
      <c r="CJ21" s="157"/>
      <c r="CK21" s="157"/>
      <c r="CL21" s="157"/>
      <c r="CM21" s="157"/>
      <c r="CN21" s="157"/>
      <c r="CO21" s="157"/>
      <c r="CP21" s="157"/>
      <c r="CQ21" s="157"/>
      <c r="CR21" s="157"/>
      <c r="CS21" s="157"/>
      <c r="CT21" s="157"/>
      <c r="CU21" s="157"/>
      <c r="CV21" s="157"/>
      <c r="CW21" s="157"/>
      <c r="CX21" s="157"/>
      <c r="CY21" s="157"/>
      <c r="CZ21" s="157"/>
      <c r="DA21" s="157"/>
      <c r="DB21" s="157"/>
    </row>
    <row r="22" spans="1:106" ht="15.75" customHeight="1" x14ac:dyDescent="0.3">
      <c r="A22" s="484"/>
      <c r="B22" s="486"/>
      <c r="C22" s="486"/>
      <c r="D22" s="486"/>
      <c r="E22" s="487"/>
      <c r="F22" s="486"/>
      <c r="G22" s="486"/>
      <c r="H22" s="486"/>
      <c r="I22" s="502"/>
      <c r="J22" s="502"/>
      <c r="K22" s="486"/>
      <c r="L22" s="487"/>
      <c r="M22" s="484"/>
      <c r="N22" s="490"/>
      <c r="O22" s="491"/>
      <c r="P22" s="491"/>
      <c r="Q22" s="491">
        <f t="shared" si="10"/>
        <v>0</v>
      </c>
      <c r="R22" s="490"/>
      <c r="S22" s="491"/>
      <c r="T22" s="493"/>
      <c r="U22" s="494">
        <v>6</v>
      </c>
      <c r="V22" s="495"/>
      <c r="W22" s="494" t="str">
        <f t="shared" si="0"/>
        <v/>
      </c>
      <c r="X22" s="494" t="str">
        <f t="shared" si="0"/>
        <v/>
      </c>
      <c r="Y22" s="494"/>
      <c r="Z22" s="494"/>
      <c r="AA22" s="494"/>
      <c r="AB22" s="494"/>
      <c r="AC22" s="497"/>
      <c r="AD22" s="497"/>
      <c r="AE22" s="498" t="str">
        <f t="shared" si="4"/>
        <v/>
      </c>
      <c r="AF22" s="497"/>
      <c r="AG22" s="497"/>
      <c r="AH22" s="497"/>
      <c r="AI22" s="176" t="str">
        <f>IFERROR(IF(AND(X21="Probabilidad",X22="Probabilidad"),(AK21-(+AK21*AE22)),IF(AND(X21="Impacto",X22="Probabilidad"),(AK20-(+AK20*AE22)),IF(X22="Impacto",AK21,""))),"")</f>
        <v/>
      </c>
      <c r="AJ22" s="499" t="str">
        <f t="shared" si="5"/>
        <v/>
      </c>
      <c r="AK22" s="498" t="str">
        <f t="shared" si="6"/>
        <v/>
      </c>
      <c r="AL22" s="499" t="str">
        <f t="shared" si="7"/>
        <v/>
      </c>
      <c r="AM22" s="498" t="str">
        <f>IFERROR(IF(AND(X21="Impacto",X22="Impacto"),(AM21-(+AM21*AE22)),IF(AND(X21="Probabilidad",X22="Impacto"),(AM20-(+AM20*AE22)),IF(X22="Probabilidad",AM21,""))),"")</f>
        <v/>
      </c>
      <c r="AN22" s="500" t="str">
        <f t="shared" si="8"/>
        <v/>
      </c>
      <c r="AO22" s="515"/>
      <c r="AP22" s="502"/>
      <c r="AQ22" s="502"/>
      <c r="AR22" s="503"/>
      <c r="AS22" s="503"/>
      <c r="AT22" s="502"/>
      <c r="AU22" s="502"/>
      <c r="AV22" s="503"/>
      <c r="AW22" s="503"/>
      <c r="AX22" s="502"/>
      <c r="AY22" s="502"/>
      <c r="AZ22" s="503"/>
      <c r="BA22" s="503"/>
      <c r="BB22" s="502"/>
      <c r="BC22" s="502"/>
      <c r="BD22" s="503"/>
      <c r="BE22" s="503"/>
      <c r="BF22" s="502"/>
      <c r="BG22" s="494"/>
      <c r="BH22" s="503"/>
      <c r="BI22" s="503"/>
      <c r="BJ22" s="502"/>
      <c r="BK22" s="503"/>
      <c r="BL22" s="502"/>
      <c r="BM22" s="503"/>
      <c r="BN22" s="502"/>
      <c r="BO22" s="503"/>
      <c r="BP22" s="502"/>
      <c r="BQ22" s="494"/>
      <c r="BR22" s="503"/>
      <c r="BS22" s="502"/>
      <c r="BT22" s="502"/>
      <c r="BU22" s="502"/>
      <c r="BV22" s="503"/>
      <c r="BW22" s="502"/>
      <c r="BX22" s="502"/>
      <c r="BY22" s="503"/>
      <c r="BZ22" s="502"/>
      <c r="CA22" s="494"/>
      <c r="CB22" s="502"/>
      <c r="CC22" s="157"/>
      <c r="CD22" s="157"/>
      <c r="CE22" s="157"/>
      <c r="CF22" s="157"/>
      <c r="CG22" s="157"/>
      <c r="CH22" s="157"/>
      <c r="CI22" s="157"/>
      <c r="CJ22" s="157"/>
      <c r="CK22" s="157"/>
      <c r="CL22" s="157"/>
      <c r="CM22" s="157"/>
      <c r="CN22" s="157"/>
      <c r="CO22" s="157"/>
      <c r="CP22" s="157"/>
      <c r="CQ22" s="157"/>
      <c r="CR22" s="157"/>
      <c r="CS22" s="157"/>
      <c r="CT22" s="157"/>
      <c r="CU22" s="157"/>
      <c r="CV22" s="157"/>
      <c r="CW22" s="157"/>
      <c r="CX22" s="157"/>
      <c r="CY22" s="157"/>
      <c r="CZ22" s="157"/>
      <c r="DA22" s="157"/>
      <c r="DB22" s="157"/>
    </row>
    <row r="23" spans="1:106" ht="15.75" customHeight="1" x14ac:dyDescent="0.3">
      <c r="A23" s="484">
        <v>4</v>
      </c>
      <c r="B23" s="486"/>
      <c r="C23" s="486"/>
      <c r="D23" s="486"/>
      <c r="E23" s="487"/>
      <c r="F23" s="486"/>
      <c r="G23" s="486"/>
      <c r="H23" s="486"/>
      <c r="I23" s="502"/>
      <c r="J23" s="502"/>
      <c r="K23" s="486"/>
      <c r="L23" s="487"/>
      <c r="M23" s="484"/>
      <c r="N23" s="490" t="str">
        <f>IF(M23&lt;=0,"",IF(M23&lt;=2,"Muy Baja",IF(M23&lt;=24,"Baja",IF(M23&lt;=500,"Media",IF(M23&lt;=5000,"Alta","Muy Alta")))))</f>
        <v/>
      </c>
      <c r="O23" s="491" t="str">
        <f>IF(N23="","",IF(N23="Muy Baja",0.2,IF(N23="Baja",0.4,IF(N23="Media",0.6,IF(N23="Alta",0.8,IF(N23="Muy Alta",1,))))))</f>
        <v/>
      </c>
      <c r="P23" s="491"/>
      <c r="Q23" s="491">
        <f>IF(NOT(ISERROR(MATCH(P23,'Tabla Impacto'!$B$221:$B$223,0))),'Tabla Impacto'!$F$223&amp;"Por favor no seleccionar los criterios de impacto(Afectación Económica o presupuestal y Pérdida Reputacional)",P23)</f>
        <v>0</v>
      </c>
      <c r="R23" s="490" t="str">
        <f>IF(OR(Q23='Tabla Impacto'!$C$11,Q23='Tabla Impacto'!$D$11),"Leve",IF(OR(Q23='Tabla Impacto'!$C$12,Q23='Tabla Impacto'!$D$12),"Menor",IF(OR(Q23='Tabla Impacto'!$C$13,Q23='Tabla Impacto'!$D$13),"Moderado",IF(OR(Q23='Tabla Impacto'!$C$14,Q23='Tabla Impacto'!$D$14),"Mayor",IF(OR(Q23='Tabla Impacto'!$C$15,Q23='Tabla Impacto'!$D$15),"Catastrófico","")))))</f>
        <v/>
      </c>
      <c r="S23" s="491" t="str">
        <f>IF(R23="","",IF(R23="Leve",0.2,IF(R23="Menor",0.4,IF(R23="Moderado",0.6,IF(R23="Mayor",0.8,IF(R23="Catastrófico",1,))))))</f>
        <v/>
      </c>
      <c r="T23" s="493" t="str">
        <f>IF(OR(AND(N23="Muy Baja",R23="Leve"),AND(N23="Muy Baja",R23="Menor"),AND(N23="Baja",R23="Leve")),"Bajo",IF(OR(AND(N23="Muy baja",R23="Moderado"),AND(N23="Baja",R23="Menor"),AND(N23="Baja",R23="Moderado"),AND(N23="Media",R23="Leve"),AND(N23="Media",R23="Menor"),AND(N23="Media",R23="Moderado"),AND(N23="Alta",R23="Leve"),AND(N23="Alta",R23="Menor")),"Moderado",IF(OR(AND(N23="Muy Baja",R23="Mayor"),AND(N23="Baja",R23="Mayor"),AND(N23="Media",R23="Mayor"),AND(N23="Alta",R23="Moderado"),AND(N23="Alta",R23="Mayor"),AND(N23="Muy Alta",R23="Leve"),AND(N23="Muy Alta",R23="Menor"),AND(N23="Muy Alta",R23="Moderado"),AND(N23="Muy Alta",R23="Mayor")),"Alto",IF(OR(AND(N23="Muy Baja",R23="Catastrófico"),AND(N23="Baja",R23="Catastrófico"),AND(N23="Media",R23="Catastrófico"),AND(N23="Alta",R23="Catastrófico"),AND(N23="Muy Alta",R23="Catastrófico")),"Extremo",""))))</f>
        <v/>
      </c>
      <c r="U23" s="494">
        <v>1</v>
      </c>
      <c r="V23" s="495"/>
      <c r="W23" s="494" t="str">
        <f t="shared" si="0"/>
        <v/>
      </c>
      <c r="X23" s="494" t="str">
        <f t="shared" si="0"/>
        <v/>
      </c>
      <c r="Y23" s="494"/>
      <c r="Z23" s="494"/>
      <c r="AA23" s="494"/>
      <c r="AB23" s="494"/>
      <c r="AC23" s="497"/>
      <c r="AD23" s="497"/>
      <c r="AE23" s="498" t="str">
        <f t="shared" si="4"/>
        <v/>
      </c>
      <c r="AF23" s="497"/>
      <c r="AG23" s="497"/>
      <c r="AH23" s="497"/>
      <c r="AI23" s="176" t="str">
        <f>IFERROR(IF(X23="Probabilidad",(O23-(+O23*AE23)),IF(X23="Impacto",O23,"")),"")</f>
        <v/>
      </c>
      <c r="AJ23" s="499" t="str">
        <f>IFERROR(IF(AI23="","",IF(AI23&lt;=0.2,"Muy Baja",IF(AI23&lt;=0.4,"Baja",IF(AI23&lt;=0.6,"Media",IF(AI23&lt;=0.8,"Alta","Muy Alta"))))),"")</f>
        <v/>
      </c>
      <c r="AK23" s="498" t="str">
        <f t="shared" si="6"/>
        <v/>
      </c>
      <c r="AL23" s="499" t="str">
        <f>IFERROR(IF(AM23="","",IF(AM23&lt;=0.2,"Leve",IF(AM23&lt;=0.4,"Menor",IF(AM23&lt;=0.6,"Moderado",IF(AM23&lt;=0.8,"Mayor","Catastrófico"))))),"")</f>
        <v/>
      </c>
      <c r="AM23" s="498" t="str">
        <f>IFERROR(IF(X23="Impacto",(S23-(+S23*AE23)),IF(X23="Probabilidad",S23,"")),"")</f>
        <v/>
      </c>
      <c r="AN23" s="500" t="str">
        <f t="shared" si="8"/>
        <v/>
      </c>
      <c r="AO23" s="501"/>
      <c r="AP23" s="502"/>
      <c r="AQ23" s="502"/>
      <c r="AR23" s="503"/>
      <c r="AS23" s="503"/>
      <c r="AT23" s="502"/>
      <c r="AU23" s="502"/>
      <c r="AV23" s="503"/>
      <c r="AW23" s="503"/>
      <c r="AX23" s="502"/>
      <c r="AY23" s="502"/>
      <c r="AZ23" s="503"/>
      <c r="BA23" s="503"/>
      <c r="BB23" s="502"/>
      <c r="BC23" s="502"/>
      <c r="BD23" s="503"/>
      <c r="BE23" s="503"/>
      <c r="BF23" s="502"/>
      <c r="BG23" s="494"/>
      <c r="BH23" s="503"/>
      <c r="BI23" s="503"/>
      <c r="BJ23" s="502"/>
      <c r="BK23" s="503"/>
      <c r="BL23" s="502"/>
      <c r="BM23" s="503"/>
      <c r="BN23" s="502"/>
      <c r="BO23" s="503"/>
      <c r="BP23" s="502"/>
      <c r="BQ23" s="494"/>
      <c r="BR23" s="503"/>
      <c r="BS23" s="502"/>
      <c r="BT23" s="502"/>
      <c r="BU23" s="502"/>
      <c r="BV23" s="503"/>
      <c r="BW23" s="502"/>
      <c r="BX23" s="502"/>
      <c r="BY23" s="503"/>
      <c r="BZ23" s="502"/>
      <c r="CA23" s="494"/>
      <c r="CB23" s="502"/>
      <c r="CC23" s="157"/>
      <c r="CD23" s="157"/>
      <c r="CE23" s="157"/>
      <c r="CF23" s="157"/>
      <c r="CG23" s="157"/>
      <c r="CH23" s="157"/>
      <c r="CI23" s="157"/>
      <c r="CJ23" s="157"/>
      <c r="CK23" s="157"/>
      <c r="CL23" s="157"/>
      <c r="CM23" s="157"/>
      <c r="CN23" s="157"/>
      <c r="CO23" s="157"/>
      <c r="CP23" s="157"/>
      <c r="CQ23" s="157"/>
      <c r="CR23" s="157"/>
      <c r="CS23" s="157"/>
      <c r="CT23" s="157"/>
      <c r="CU23" s="157"/>
      <c r="CV23" s="157"/>
      <c r="CW23" s="157"/>
      <c r="CX23" s="157"/>
      <c r="CY23" s="157"/>
      <c r="CZ23" s="157"/>
      <c r="DA23" s="157"/>
      <c r="DB23" s="157"/>
    </row>
    <row r="24" spans="1:106" ht="15.75" customHeight="1" x14ac:dyDescent="0.3">
      <c r="A24" s="484"/>
      <c r="B24" s="486"/>
      <c r="C24" s="486"/>
      <c r="D24" s="486"/>
      <c r="E24" s="487"/>
      <c r="F24" s="486"/>
      <c r="G24" s="486"/>
      <c r="H24" s="486"/>
      <c r="I24" s="502"/>
      <c r="J24" s="502"/>
      <c r="K24" s="486"/>
      <c r="L24" s="487"/>
      <c r="M24" s="484"/>
      <c r="N24" s="490"/>
      <c r="O24" s="491"/>
      <c r="P24" s="491"/>
      <c r="Q24" s="491">
        <f t="shared" ref="Q24:Q28" si="11">IF(NOT(ISERROR(MATCH(P24,_xlfn.ANCHORARRAY(E35),0))),O37&amp;"Por favor no seleccionar los criterios de impacto",P24)</f>
        <v>0</v>
      </c>
      <c r="R24" s="490"/>
      <c r="S24" s="491"/>
      <c r="T24" s="493"/>
      <c r="U24" s="494">
        <v>2</v>
      </c>
      <c r="V24" s="495"/>
      <c r="W24" s="494" t="str">
        <f t="shared" si="0"/>
        <v/>
      </c>
      <c r="X24" s="494" t="str">
        <f t="shared" si="0"/>
        <v/>
      </c>
      <c r="Y24" s="494"/>
      <c r="Z24" s="494"/>
      <c r="AA24" s="494"/>
      <c r="AB24" s="494"/>
      <c r="AC24" s="497"/>
      <c r="AD24" s="497"/>
      <c r="AE24" s="498" t="str">
        <f t="shared" si="4"/>
        <v/>
      </c>
      <c r="AF24" s="497"/>
      <c r="AG24" s="497"/>
      <c r="AH24" s="497"/>
      <c r="AI24" s="176" t="str">
        <f>IFERROR(IF(AND(X23="Probabilidad",X24="Probabilidad"),(AK23-(+AK23*AE24)),IF(X24="Probabilidad",(O23-(+O23*AE24)),IF(X24="Impacto",AK23,""))),"")</f>
        <v/>
      </c>
      <c r="AJ24" s="499" t="str">
        <f t="shared" si="5"/>
        <v/>
      </c>
      <c r="AK24" s="498" t="str">
        <f t="shared" si="6"/>
        <v/>
      </c>
      <c r="AL24" s="499" t="str">
        <f t="shared" si="7"/>
        <v/>
      </c>
      <c r="AM24" s="498" t="str">
        <f>IFERROR(IF(AND(X23="Impacto",X24="Impacto"),(AM17-(+AM17*AE24)),IF(X24="Impacto",($S$23-(+$S$23*AE24)),IF(X24="Probabilidad",AM17,""))),"")</f>
        <v/>
      </c>
      <c r="AN24" s="500" t="str">
        <f t="shared" si="8"/>
        <v/>
      </c>
      <c r="AO24" s="510"/>
      <c r="AP24" s="502"/>
      <c r="AQ24" s="502"/>
      <c r="AR24" s="503"/>
      <c r="AS24" s="503"/>
      <c r="AT24" s="502"/>
      <c r="AU24" s="502"/>
      <c r="AV24" s="503"/>
      <c r="AW24" s="503"/>
      <c r="AX24" s="502"/>
      <c r="AY24" s="502"/>
      <c r="AZ24" s="503"/>
      <c r="BA24" s="503"/>
      <c r="BB24" s="502"/>
      <c r="BC24" s="502"/>
      <c r="BD24" s="503"/>
      <c r="BE24" s="503"/>
      <c r="BF24" s="502"/>
      <c r="BG24" s="494"/>
      <c r="BH24" s="503"/>
      <c r="BI24" s="503"/>
      <c r="BJ24" s="502"/>
      <c r="BK24" s="503"/>
      <c r="BL24" s="502"/>
      <c r="BM24" s="503"/>
      <c r="BN24" s="502"/>
      <c r="BO24" s="503"/>
      <c r="BP24" s="502"/>
      <c r="BQ24" s="494"/>
      <c r="BR24" s="503"/>
      <c r="BS24" s="502"/>
      <c r="BT24" s="502"/>
      <c r="BU24" s="502"/>
      <c r="BV24" s="503"/>
      <c r="BW24" s="502"/>
      <c r="BX24" s="502"/>
      <c r="BY24" s="503"/>
      <c r="BZ24" s="502"/>
      <c r="CA24" s="494"/>
      <c r="CB24" s="502"/>
      <c r="CC24" s="157"/>
      <c r="CD24" s="157"/>
      <c r="CE24" s="157"/>
      <c r="CF24" s="157"/>
      <c r="CG24" s="157"/>
      <c r="CH24" s="157"/>
      <c r="CI24" s="157"/>
      <c r="CJ24" s="157"/>
      <c r="CK24" s="157"/>
      <c r="CL24" s="157"/>
      <c r="CM24" s="157"/>
      <c r="CN24" s="157"/>
      <c r="CO24" s="157"/>
      <c r="CP24" s="157"/>
      <c r="CQ24" s="157"/>
      <c r="CR24" s="157"/>
      <c r="CS24" s="157"/>
      <c r="CT24" s="157"/>
      <c r="CU24" s="157"/>
      <c r="CV24" s="157"/>
      <c r="CW24" s="157"/>
      <c r="CX24" s="157"/>
      <c r="CY24" s="157"/>
      <c r="CZ24" s="157"/>
      <c r="DA24" s="157"/>
      <c r="DB24" s="157"/>
    </row>
    <row r="25" spans="1:106" ht="15.75" customHeight="1" x14ac:dyDescent="0.3">
      <c r="A25" s="484"/>
      <c r="B25" s="486"/>
      <c r="C25" s="486"/>
      <c r="D25" s="486"/>
      <c r="E25" s="487"/>
      <c r="F25" s="486"/>
      <c r="G25" s="486"/>
      <c r="H25" s="486"/>
      <c r="I25" s="502"/>
      <c r="J25" s="502"/>
      <c r="K25" s="486"/>
      <c r="L25" s="487"/>
      <c r="M25" s="484"/>
      <c r="N25" s="490"/>
      <c r="O25" s="491"/>
      <c r="P25" s="491"/>
      <c r="Q25" s="491">
        <f t="shared" si="11"/>
        <v>0</v>
      </c>
      <c r="R25" s="490"/>
      <c r="S25" s="491"/>
      <c r="T25" s="493"/>
      <c r="U25" s="494">
        <v>3</v>
      </c>
      <c r="V25" s="562"/>
      <c r="W25" s="494" t="str">
        <f t="shared" si="0"/>
        <v/>
      </c>
      <c r="X25" s="494" t="str">
        <f t="shared" si="0"/>
        <v/>
      </c>
      <c r="Y25" s="494"/>
      <c r="Z25" s="494"/>
      <c r="AA25" s="494"/>
      <c r="AB25" s="494"/>
      <c r="AC25" s="497"/>
      <c r="AD25" s="497"/>
      <c r="AE25" s="498" t="str">
        <f t="shared" si="4"/>
        <v/>
      </c>
      <c r="AF25" s="497"/>
      <c r="AG25" s="497"/>
      <c r="AH25" s="497"/>
      <c r="AI25" s="176" t="str">
        <f>IFERROR(IF(AND(X24="Probabilidad",X25="Probabilidad"),(AK24-(+AK24*AE25)),IF(AND(X24="Impacto",X25="Probabilidad"),(AK23-(+AK23*AE25)),IF(X25="Impacto",AK24,""))),"")</f>
        <v/>
      </c>
      <c r="AJ25" s="499" t="str">
        <f t="shared" si="5"/>
        <v/>
      </c>
      <c r="AK25" s="498" t="str">
        <f t="shared" si="6"/>
        <v/>
      </c>
      <c r="AL25" s="499" t="str">
        <f t="shared" si="7"/>
        <v/>
      </c>
      <c r="AM25" s="498" t="str">
        <f>IFERROR(IF(AND(X24="Impacto",X25="Impacto"),(AM24-(+AM24*AE25)),IF(AND(X24="Probabilidad",X25="Impacto"),(AM23-(+AM23*AE25)),IF(X25="Probabilidad",AM24,""))),"")</f>
        <v/>
      </c>
      <c r="AN25" s="500" t="str">
        <f t="shared" si="8"/>
        <v/>
      </c>
      <c r="AO25" s="510"/>
      <c r="AP25" s="502"/>
      <c r="AQ25" s="502"/>
      <c r="AR25" s="503"/>
      <c r="AS25" s="503"/>
      <c r="AT25" s="502"/>
      <c r="AU25" s="502"/>
      <c r="AV25" s="503"/>
      <c r="AW25" s="503"/>
      <c r="AX25" s="502"/>
      <c r="AY25" s="502"/>
      <c r="AZ25" s="503"/>
      <c r="BA25" s="503"/>
      <c r="BB25" s="502"/>
      <c r="BC25" s="502"/>
      <c r="BD25" s="503"/>
      <c r="BE25" s="503"/>
      <c r="BF25" s="502"/>
      <c r="BG25" s="494"/>
      <c r="BH25" s="503"/>
      <c r="BI25" s="503"/>
      <c r="BJ25" s="502"/>
      <c r="BK25" s="503"/>
      <c r="BL25" s="502"/>
      <c r="BM25" s="503"/>
      <c r="BN25" s="502"/>
      <c r="BO25" s="503"/>
      <c r="BP25" s="502"/>
      <c r="BQ25" s="494"/>
      <c r="BR25" s="503"/>
      <c r="BS25" s="502"/>
      <c r="BT25" s="502"/>
      <c r="BU25" s="502"/>
      <c r="BV25" s="503"/>
      <c r="BW25" s="502"/>
      <c r="BX25" s="502"/>
      <c r="BY25" s="503"/>
      <c r="BZ25" s="502"/>
      <c r="CA25" s="494"/>
      <c r="CB25" s="502"/>
      <c r="CC25" s="157"/>
      <c r="CD25" s="157"/>
      <c r="CE25" s="157"/>
      <c r="CF25" s="157"/>
      <c r="CG25" s="157"/>
      <c r="CH25" s="157"/>
      <c r="CI25" s="157"/>
      <c r="CJ25" s="157"/>
      <c r="CK25" s="157"/>
      <c r="CL25" s="157"/>
      <c r="CM25" s="157"/>
      <c r="CN25" s="157"/>
      <c r="CO25" s="157"/>
      <c r="CP25" s="157"/>
      <c r="CQ25" s="157"/>
      <c r="CR25" s="157"/>
      <c r="CS25" s="157"/>
      <c r="CT25" s="157"/>
      <c r="CU25" s="157"/>
      <c r="CV25" s="157"/>
      <c r="CW25" s="157"/>
      <c r="CX25" s="157"/>
      <c r="CY25" s="157"/>
      <c r="CZ25" s="157"/>
      <c r="DA25" s="157"/>
      <c r="DB25" s="157"/>
    </row>
    <row r="26" spans="1:106" ht="15.75" customHeight="1" x14ac:dyDescent="0.3">
      <c r="A26" s="484"/>
      <c r="B26" s="486"/>
      <c r="C26" s="486"/>
      <c r="D26" s="486"/>
      <c r="E26" s="487"/>
      <c r="F26" s="486"/>
      <c r="G26" s="486"/>
      <c r="H26" s="486"/>
      <c r="I26" s="502"/>
      <c r="J26" s="502"/>
      <c r="K26" s="486"/>
      <c r="L26" s="487"/>
      <c r="M26" s="484"/>
      <c r="N26" s="490"/>
      <c r="O26" s="491"/>
      <c r="P26" s="491"/>
      <c r="Q26" s="491">
        <f t="shared" si="11"/>
        <v>0</v>
      </c>
      <c r="R26" s="490"/>
      <c r="S26" s="491"/>
      <c r="T26" s="493"/>
      <c r="U26" s="494">
        <v>4</v>
      </c>
      <c r="V26" s="495"/>
      <c r="W26" s="494" t="str">
        <f t="shared" si="0"/>
        <v/>
      </c>
      <c r="X26" s="494" t="str">
        <f t="shared" si="0"/>
        <v/>
      </c>
      <c r="Y26" s="494"/>
      <c r="Z26" s="494"/>
      <c r="AA26" s="494"/>
      <c r="AB26" s="494"/>
      <c r="AC26" s="497"/>
      <c r="AD26" s="497"/>
      <c r="AE26" s="498" t="str">
        <f t="shared" si="4"/>
        <v/>
      </c>
      <c r="AF26" s="497"/>
      <c r="AG26" s="497"/>
      <c r="AH26" s="497"/>
      <c r="AI26" s="176" t="str">
        <f>IFERROR(IF(AND(X25="Probabilidad",X26="Probabilidad"),(AK25-(+AK25*AE26)),IF(AND(X25="Impacto",X26="Probabilidad"),(AK24-(+AK24*AE26)),IF(X26="Impacto",AK25,""))),"")</f>
        <v/>
      </c>
      <c r="AJ26" s="499" t="str">
        <f t="shared" si="5"/>
        <v/>
      </c>
      <c r="AK26" s="498" t="str">
        <f t="shared" si="6"/>
        <v/>
      </c>
      <c r="AL26" s="499" t="str">
        <f t="shared" si="7"/>
        <v/>
      </c>
      <c r="AM26" s="498" t="str">
        <f>IFERROR(IF(AND(X25="Impacto",X26="Impacto"),(AM25-(+AM25*AE26)),IF(AND(X25="Probabilidad",X26="Impacto"),(AM24-(+AM24*AE26)),IF(X26="Probabilidad",AM25,""))),"")</f>
        <v/>
      </c>
      <c r="AN26" s="500" t="str">
        <f t="shared" si="8"/>
        <v/>
      </c>
      <c r="AO26" s="510"/>
      <c r="AP26" s="502"/>
      <c r="AQ26" s="502"/>
      <c r="AR26" s="503"/>
      <c r="AS26" s="503"/>
      <c r="AT26" s="502"/>
      <c r="AU26" s="502"/>
      <c r="AV26" s="503"/>
      <c r="AW26" s="503"/>
      <c r="AX26" s="502"/>
      <c r="AY26" s="502"/>
      <c r="AZ26" s="503"/>
      <c r="BA26" s="503"/>
      <c r="BB26" s="502"/>
      <c r="BC26" s="502"/>
      <c r="BD26" s="503"/>
      <c r="BE26" s="503"/>
      <c r="BF26" s="502"/>
      <c r="BG26" s="494"/>
      <c r="BH26" s="503"/>
      <c r="BI26" s="503"/>
      <c r="BJ26" s="502"/>
      <c r="BK26" s="503"/>
      <c r="BL26" s="502"/>
      <c r="BM26" s="503"/>
      <c r="BN26" s="502"/>
      <c r="BO26" s="503"/>
      <c r="BP26" s="502"/>
      <c r="BQ26" s="494"/>
      <c r="BR26" s="503"/>
      <c r="BS26" s="502"/>
      <c r="BT26" s="502"/>
      <c r="BU26" s="502"/>
      <c r="BV26" s="503"/>
      <c r="BW26" s="502"/>
      <c r="BX26" s="502"/>
      <c r="BY26" s="503"/>
      <c r="BZ26" s="502"/>
      <c r="CA26" s="494"/>
      <c r="CB26" s="502"/>
      <c r="CC26" s="157"/>
      <c r="CD26" s="157"/>
      <c r="CE26" s="157"/>
      <c r="CF26" s="157"/>
      <c r="CG26" s="157"/>
      <c r="CH26" s="157"/>
      <c r="CI26" s="157"/>
      <c r="CJ26" s="157"/>
      <c r="CK26" s="157"/>
      <c r="CL26" s="157"/>
      <c r="CM26" s="157"/>
      <c r="CN26" s="157"/>
      <c r="CO26" s="157"/>
      <c r="CP26" s="157"/>
      <c r="CQ26" s="157"/>
      <c r="CR26" s="157"/>
      <c r="CS26" s="157"/>
      <c r="CT26" s="157"/>
      <c r="CU26" s="157"/>
      <c r="CV26" s="157"/>
      <c r="CW26" s="157"/>
      <c r="CX26" s="157"/>
      <c r="CY26" s="157"/>
      <c r="CZ26" s="157"/>
      <c r="DA26" s="157"/>
      <c r="DB26" s="157"/>
    </row>
    <row r="27" spans="1:106" ht="15.75" customHeight="1" x14ac:dyDescent="0.3">
      <c r="A27" s="484"/>
      <c r="B27" s="486"/>
      <c r="C27" s="486"/>
      <c r="D27" s="486"/>
      <c r="E27" s="487"/>
      <c r="F27" s="486"/>
      <c r="G27" s="486"/>
      <c r="H27" s="486"/>
      <c r="I27" s="502"/>
      <c r="J27" s="502"/>
      <c r="K27" s="486"/>
      <c r="L27" s="487"/>
      <c r="M27" s="484"/>
      <c r="N27" s="490"/>
      <c r="O27" s="491"/>
      <c r="P27" s="491"/>
      <c r="Q27" s="491">
        <f t="shared" si="11"/>
        <v>0</v>
      </c>
      <c r="R27" s="490"/>
      <c r="S27" s="491"/>
      <c r="T27" s="493"/>
      <c r="U27" s="494">
        <v>5</v>
      </c>
      <c r="V27" s="495"/>
      <c r="W27" s="494" t="str">
        <f t="shared" si="0"/>
        <v/>
      </c>
      <c r="X27" s="494" t="str">
        <f t="shared" si="0"/>
        <v/>
      </c>
      <c r="Y27" s="494"/>
      <c r="Z27" s="494"/>
      <c r="AA27" s="494"/>
      <c r="AB27" s="494"/>
      <c r="AC27" s="497"/>
      <c r="AD27" s="497"/>
      <c r="AE27" s="498" t="str">
        <f t="shared" si="4"/>
        <v/>
      </c>
      <c r="AF27" s="497"/>
      <c r="AG27" s="497"/>
      <c r="AH27" s="497"/>
      <c r="AI27" s="175" t="str">
        <f>IFERROR(IF(AND(X26="Probabilidad",X27="Probabilidad"),(AK26-(+AK26*AE27)),IF(AND(X26="Impacto",X27="Probabilidad"),(AK25-(+AK25*AE27)),IF(X27="Impacto",AK26,""))),"")</f>
        <v/>
      </c>
      <c r="AJ27" s="499" t="str">
        <f>IFERROR(IF(AI27="","",IF(AI27&lt;=0.2,"Muy Baja",IF(AI27&lt;=0.4,"Baja",IF(AI27&lt;=0.6,"Media",IF(AI27&lt;=0.8,"Alta","Muy Alta"))))),"")</f>
        <v/>
      </c>
      <c r="AK27" s="498" t="str">
        <f t="shared" si="6"/>
        <v/>
      </c>
      <c r="AL27" s="499" t="str">
        <f t="shared" si="7"/>
        <v/>
      </c>
      <c r="AM27" s="498" t="str">
        <f>IFERROR(IF(AND(X26="Impacto",X27="Impacto"),(AM26-(+AM26*AE27)),IF(AND(X26="Probabilidad",X27="Impacto"),(AM25-(+AM25*AE27)),IF(X27="Probabilidad",AM26,""))),"")</f>
        <v/>
      </c>
      <c r="AN27" s="500" t="str">
        <f t="shared" si="8"/>
        <v/>
      </c>
      <c r="AO27" s="510"/>
      <c r="AP27" s="502"/>
      <c r="AQ27" s="502"/>
      <c r="AR27" s="503"/>
      <c r="AS27" s="503"/>
      <c r="AT27" s="502"/>
      <c r="AU27" s="502"/>
      <c r="AV27" s="503"/>
      <c r="AW27" s="503"/>
      <c r="AX27" s="502"/>
      <c r="AY27" s="502"/>
      <c r="AZ27" s="503"/>
      <c r="BA27" s="503"/>
      <c r="BB27" s="502"/>
      <c r="BC27" s="502"/>
      <c r="BD27" s="503"/>
      <c r="BE27" s="503"/>
      <c r="BF27" s="502"/>
      <c r="BG27" s="494"/>
      <c r="BH27" s="503"/>
      <c r="BI27" s="503"/>
      <c r="BJ27" s="502"/>
      <c r="BK27" s="503"/>
      <c r="BL27" s="502"/>
      <c r="BM27" s="503"/>
      <c r="BN27" s="502"/>
      <c r="BO27" s="503"/>
      <c r="BP27" s="502"/>
      <c r="BQ27" s="494"/>
      <c r="BR27" s="503"/>
      <c r="BS27" s="502"/>
      <c r="BT27" s="502"/>
      <c r="BU27" s="502"/>
      <c r="BV27" s="503"/>
      <c r="BW27" s="502"/>
      <c r="BX27" s="502"/>
      <c r="BY27" s="503"/>
      <c r="BZ27" s="502"/>
      <c r="CA27" s="494"/>
      <c r="CB27" s="502"/>
      <c r="CC27" s="157"/>
      <c r="CD27" s="157"/>
      <c r="CE27" s="157"/>
      <c r="CF27" s="157"/>
      <c r="CG27" s="157"/>
      <c r="CH27" s="157"/>
      <c r="CI27" s="157"/>
      <c r="CJ27" s="157"/>
      <c r="CK27" s="157"/>
      <c r="CL27" s="157"/>
      <c r="CM27" s="157"/>
      <c r="CN27" s="157"/>
      <c r="CO27" s="157"/>
      <c r="CP27" s="157"/>
      <c r="CQ27" s="157"/>
      <c r="CR27" s="157"/>
      <c r="CS27" s="157"/>
      <c r="CT27" s="157"/>
      <c r="CU27" s="157"/>
      <c r="CV27" s="157"/>
      <c r="CW27" s="157"/>
      <c r="CX27" s="157"/>
      <c r="CY27" s="157"/>
      <c r="CZ27" s="157"/>
      <c r="DA27" s="157"/>
      <c r="DB27" s="157"/>
    </row>
    <row r="28" spans="1:106" ht="15.75" customHeight="1" x14ac:dyDescent="0.3">
      <c r="A28" s="484"/>
      <c r="B28" s="486"/>
      <c r="C28" s="486"/>
      <c r="D28" s="486"/>
      <c r="E28" s="487"/>
      <c r="F28" s="486"/>
      <c r="G28" s="486"/>
      <c r="H28" s="486"/>
      <c r="I28" s="502"/>
      <c r="J28" s="502"/>
      <c r="K28" s="486"/>
      <c r="L28" s="487"/>
      <c r="M28" s="484"/>
      <c r="N28" s="490"/>
      <c r="O28" s="491"/>
      <c r="P28" s="491"/>
      <c r="Q28" s="491">
        <f t="shared" si="11"/>
        <v>0</v>
      </c>
      <c r="R28" s="490"/>
      <c r="S28" s="491"/>
      <c r="T28" s="493"/>
      <c r="U28" s="494">
        <v>6</v>
      </c>
      <c r="V28" s="495"/>
      <c r="W28" s="494" t="str">
        <f t="shared" si="0"/>
        <v/>
      </c>
      <c r="X28" s="494" t="str">
        <f t="shared" si="0"/>
        <v/>
      </c>
      <c r="Y28" s="494"/>
      <c r="Z28" s="494"/>
      <c r="AA28" s="494"/>
      <c r="AB28" s="494"/>
      <c r="AC28" s="497"/>
      <c r="AD28" s="497"/>
      <c r="AE28" s="498" t="str">
        <f t="shared" si="4"/>
        <v/>
      </c>
      <c r="AF28" s="497"/>
      <c r="AG28" s="497"/>
      <c r="AH28" s="497"/>
      <c r="AI28" s="176" t="str">
        <f>IFERROR(IF(AND(X27="Probabilidad",X28="Probabilidad"),(AK27-(+AK27*AE28)),IF(AND(X27="Impacto",X28="Probabilidad"),(AK26-(+AK26*AE28)),IF(X28="Impacto",AK27,""))),"")</f>
        <v/>
      </c>
      <c r="AJ28" s="499" t="str">
        <f t="shared" si="5"/>
        <v/>
      </c>
      <c r="AK28" s="498" t="str">
        <f t="shared" si="6"/>
        <v/>
      </c>
      <c r="AL28" s="499" t="str">
        <f t="shared" si="7"/>
        <v/>
      </c>
      <c r="AM28" s="498" t="str">
        <f>IFERROR(IF(AND(X27="Impacto",X28="Impacto"),(AM27-(+AM27*AE28)),IF(AND(X27="Probabilidad",X28="Impacto"),(AM26-(+AM26*AE28)),IF(X28="Probabilidad",AM27,""))),"")</f>
        <v/>
      </c>
      <c r="AN28" s="500" t="str">
        <f t="shared" si="8"/>
        <v/>
      </c>
      <c r="AO28" s="515"/>
      <c r="AP28" s="502"/>
      <c r="AQ28" s="502"/>
      <c r="AR28" s="503"/>
      <c r="AS28" s="503"/>
      <c r="AT28" s="502"/>
      <c r="AU28" s="502"/>
      <c r="AV28" s="503"/>
      <c r="AW28" s="503"/>
      <c r="AX28" s="502"/>
      <c r="AY28" s="502"/>
      <c r="AZ28" s="503"/>
      <c r="BA28" s="503"/>
      <c r="BB28" s="502"/>
      <c r="BC28" s="502"/>
      <c r="BD28" s="503"/>
      <c r="BE28" s="503"/>
      <c r="BF28" s="502"/>
      <c r="BG28" s="494"/>
      <c r="BH28" s="503"/>
      <c r="BI28" s="503"/>
      <c r="BJ28" s="502"/>
      <c r="BK28" s="503"/>
      <c r="BL28" s="502"/>
      <c r="BM28" s="503"/>
      <c r="BN28" s="502"/>
      <c r="BO28" s="503"/>
      <c r="BP28" s="502"/>
      <c r="BQ28" s="494"/>
      <c r="BR28" s="503"/>
      <c r="BS28" s="502"/>
      <c r="BT28" s="502"/>
      <c r="BU28" s="502"/>
      <c r="BV28" s="503"/>
      <c r="BW28" s="502"/>
      <c r="BX28" s="502"/>
      <c r="BY28" s="503"/>
      <c r="BZ28" s="502"/>
      <c r="CA28" s="494"/>
      <c r="CB28" s="502"/>
      <c r="CC28" s="157"/>
      <c r="CD28" s="157"/>
      <c r="CE28" s="157"/>
      <c r="CF28" s="157"/>
      <c r="CG28" s="157"/>
      <c r="CH28" s="157"/>
      <c r="CI28" s="157"/>
      <c r="CJ28" s="157"/>
      <c r="CK28" s="157"/>
      <c r="CL28" s="157"/>
      <c r="CM28" s="157"/>
      <c r="CN28" s="157"/>
      <c r="CO28" s="157"/>
      <c r="CP28" s="157"/>
      <c r="CQ28" s="157"/>
      <c r="CR28" s="157"/>
      <c r="CS28" s="157"/>
      <c r="CT28" s="157"/>
      <c r="CU28" s="157"/>
      <c r="CV28" s="157"/>
      <c r="CW28" s="157"/>
      <c r="CX28" s="157"/>
      <c r="CY28" s="157"/>
      <c r="CZ28" s="157"/>
      <c r="DA28" s="157"/>
      <c r="DB28" s="157"/>
    </row>
    <row r="29" spans="1:106" ht="15.75" customHeight="1" x14ac:dyDescent="0.3">
      <c r="A29" s="484">
        <v>5</v>
      </c>
      <c r="B29" s="486"/>
      <c r="C29" s="486"/>
      <c r="D29" s="486"/>
      <c r="E29" s="487"/>
      <c r="F29" s="486"/>
      <c r="G29" s="486"/>
      <c r="H29" s="486"/>
      <c r="I29" s="502"/>
      <c r="J29" s="502"/>
      <c r="K29" s="486"/>
      <c r="L29" s="487"/>
      <c r="M29" s="484"/>
      <c r="N29" s="490" t="str">
        <f>IF(M29&lt;=0,"",IF(M29&lt;=2,"Muy Baja",IF(M29&lt;=24,"Baja",IF(M29&lt;=500,"Media",IF(M29&lt;=5000,"Alta","Muy Alta")))))</f>
        <v/>
      </c>
      <c r="O29" s="491" t="str">
        <f>IF(N29="","",IF(N29="Muy Baja",0.2,IF(N29="Baja",0.4,IF(N29="Media",0.6,IF(N29="Alta",0.8,IF(N29="Muy Alta",1,))))))</f>
        <v/>
      </c>
      <c r="P29" s="491"/>
      <c r="Q29" s="491">
        <f>IF(NOT(ISERROR(MATCH(P29,'Tabla Impacto'!$B$221:$B$223,0))),'Tabla Impacto'!$F$223&amp;"Por favor no seleccionar los criterios de impacto(Afectación Económica o presupuestal y Pérdida Reputacional)",P29)</f>
        <v>0</v>
      </c>
      <c r="R29" s="490" t="str">
        <f>IF(OR(Q29='Tabla Impacto'!$C$11,Q29='Tabla Impacto'!$D$11),"Leve",IF(OR(Q29='Tabla Impacto'!$C$12,Q29='Tabla Impacto'!$D$12),"Menor",IF(OR(Q29='Tabla Impacto'!$C$13,Q29='Tabla Impacto'!$D$13),"Moderado",IF(OR(Q29='Tabla Impacto'!$C$14,Q29='Tabla Impacto'!$D$14),"Mayor",IF(OR(Q29='Tabla Impacto'!$C$15,Q29='Tabla Impacto'!$D$15),"Catastrófico","")))))</f>
        <v/>
      </c>
      <c r="S29" s="491" t="str">
        <f>IF(R29="","",IF(R29="Leve",0.2,IF(R29="Menor",0.4,IF(R29="Moderado",0.6,IF(R29="Mayor",0.8,IF(R29="Catastrófico",1,))))))</f>
        <v/>
      </c>
      <c r="T29" s="493" t="str">
        <f>IF(OR(AND(N29="Muy Baja",R29="Leve"),AND(N29="Muy Baja",R29="Menor"),AND(N29="Baja",R29="Leve")),"Bajo",IF(OR(AND(N29="Muy baja",R29="Moderado"),AND(N29="Baja",R29="Menor"),AND(N29="Baja",R29="Moderado"),AND(N29="Media",R29="Leve"),AND(N29="Media",R29="Menor"),AND(N29="Media",R29="Moderado"),AND(N29="Alta",R29="Leve"),AND(N29="Alta",R29="Menor")),"Moderado",IF(OR(AND(N29="Muy Baja",R29="Mayor"),AND(N29="Baja",R29="Mayor"),AND(N29="Media",R29="Mayor"),AND(N29="Alta",R29="Moderado"),AND(N29="Alta",R29="Mayor"),AND(N29="Muy Alta",R29="Leve"),AND(N29="Muy Alta",R29="Menor"),AND(N29="Muy Alta",R29="Moderado"),AND(N29="Muy Alta",R29="Mayor")),"Alto",IF(OR(AND(N29="Muy Baja",R29="Catastrófico"),AND(N29="Baja",R29="Catastrófico"),AND(N29="Media",R29="Catastrófico"),AND(N29="Alta",R29="Catastrófico"),AND(N29="Muy Alta",R29="Catastrófico")),"Extremo",""))))</f>
        <v/>
      </c>
      <c r="U29" s="494">
        <v>1</v>
      </c>
      <c r="V29" s="495"/>
      <c r="W29" s="494" t="str">
        <f t="shared" si="0"/>
        <v/>
      </c>
      <c r="X29" s="494" t="str">
        <f t="shared" si="0"/>
        <v/>
      </c>
      <c r="Y29" s="494"/>
      <c r="Z29" s="494"/>
      <c r="AA29" s="494"/>
      <c r="AB29" s="494"/>
      <c r="AC29" s="497"/>
      <c r="AD29" s="497"/>
      <c r="AE29" s="498" t="str">
        <f t="shared" si="4"/>
        <v/>
      </c>
      <c r="AF29" s="497"/>
      <c r="AG29" s="497"/>
      <c r="AH29" s="497"/>
      <c r="AI29" s="176" t="str">
        <f>IFERROR(IF(X29="Probabilidad",(O29-(+O29*AE29)),IF(X29="Impacto",O29,"")),"")</f>
        <v/>
      </c>
      <c r="AJ29" s="499" t="str">
        <f>IFERROR(IF(AI29="","",IF(AI29&lt;=0.2,"Muy Baja",IF(AI29&lt;=0.4,"Baja",IF(AI29&lt;=0.6,"Media",IF(AI29&lt;=0.8,"Alta","Muy Alta"))))),"")</f>
        <v/>
      </c>
      <c r="AK29" s="498" t="str">
        <f t="shared" si="6"/>
        <v/>
      </c>
      <c r="AL29" s="499" t="str">
        <f>IFERROR(IF(AM29="","",IF(AM29&lt;=0.2,"Leve",IF(AM29&lt;=0.4,"Menor",IF(AM29&lt;=0.6,"Moderado",IF(AM29&lt;=0.8,"Mayor","Catastrófico"))))),"")</f>
        <v/>
      </c>
      <c r="AM29" s="498" t="str">
        <f>IFERROR(IF(X29="Impacto",(S29-(+S29*AE29)),IF(X29="Probabilidad",S29,"")),"")</f>
        <v/>
      </c>
      <c r="AN29" s="500" t="str">
        <f t="shared" si="8"/>
        <v/>
      </c>
      <c r="AO29" s="501"/>
      <c r="AP29" s="502"/>
      <c r="AQ29" s="502"/>
      <c r="AR29" s="503"/>
      <c r="AS29" s="503"/>
      <c r="AT29" s="502"/>
      <c r="AU29" s="502"/>
      <c r="AV29" s="503"/>
      <c r="AW29" s="503"/>
      <c r="AX29" s="502"/>
      <c r="AY29" s="502"/>
      <c r="AZ29" s="503"/>
      <c r="BA29" s="503"/>
      <c r="BB29" s="502"/>
      <c r="BC29" s="502"/>
      <c r="BD29" s="503"/>
      <c r="BE29" s="503"/>
      <c r="BF29" s="502"/>
      <c r="BG29" s="494"/>
      <c r="BH29" s="503"/>
      <c r="BI29" s="503"/>
      <c r="BJ29" s="502"/>
      <c r="BK29" s="503"/>
      <c r="BL29" s="502"/>
      <c r="BM29" s="503"/>
      <c r="BN29" s="502"/>
      <c r="BO29" s="503"/>
      <c r="BP29" s="502"/>
      <c r="BQ29" s="494"/>
      <c r="BR29" s="503"/>
      <c r="BS29" s="502"/>
      <c r="BT29" s="502"/>
      <c r="BU29" s="502"/>
      <c r="BV29" s="503"/>
      <c r="BW29" s="502"/>
      <c r="BX29" s="502"/>
      <c r="BY29" s="503"/>
      <c r="BZ29" s="502"/>
      <c r="CA29" s="494"/>
      <c r="CB29" s="502"/>
      <c r="CC29" s="157"/>
      <c r="CD29" s="157"/>
      <c r="CE29" s="157"/>
      <c r="CF29" s="157"/>
      <c r="CG29" s="157"/>
      <c r="CH29" s="157"/>
      <c r="CI29" s="157"/>
      <c r="CJ29" s="157"/>
      <c r="CK29" s="157"/>
      <c r="CL29" s="157"/>
      <c r="CM29" s="157"/>
      <c r="CN29" s="157"/>
      <c r="CO29" s="157"/>
      <c r="CP29" s="157"/>
      <c r="CQ29" s="157"/>
      <c r="CR29" s="157"/>
      <c r="CS29" s="157"/>
      <c r="CT29" s="157"/>
      <c r="CU29" s="157"/>
      <c r="CV29" s="157"/>
      <c r="CW29" s="157"/>
      <c r="CX29" s="157"/>
      <c r="CY29" s="157"/>
      <c r="CZ29" s="157"/>
      <c r="DA29" s="157"/>
      <c r="DB29" s="157"/>
    </row>
    <row r="30" spans="1:106" ht="15.75" customHeight="1" x14ac:dyDescent="0.3">
      <c r="A30" s="484"/>
      <c r="B30" s="486"/>
      <c r="C30" s="486"/>
      <c r="D30" s="486"/>
      <c r="E30" s="487"/>
      <c r="F30" s="486"/>
      <c r="G30" s="486"/>
      <c r="H30" s="486"/>
      <c r="I30" s="502"/>
      <c r="J30" s="502"/>
      <c r="K30" s="486"/>
      <c r="L30" s="487"/>
      <c r="M30" s="484"/>
      <c r="N30" s="490"/>
      <c r="O30" s="491"/>
      <c r="P30" s="491"/>
      <c r="Q30" s="491">
        <f t="shared" ref="Q30:Q34" si="12">IF(NOT(ISERROR(MATCH(P30,_xlfn.ANCHORARRAY(E41),0))),O43&amp;"Por favor no seleccionar los criterios de impacto",P30)</f>
        <v>0</v>
      </c>
      <c r="R30" s="490"/>
      <c r="S30" s="491"/>
      <c r="T30" s="493"/>
      <c r="U30" s="494">
        <v>2</v>
      </c>
      <c r="V30" s="495"/>
      <c r="W30" s="494" t="str">
        <f t="shared" si="0"/>
        <v/>
      </c>
      <c r="X30" s="494" t="str">
        <f t="shared" si="0"/>
        <v/>
      </c>
      <c r="Y30" s="494"/>
      <c r="Z30" s="494"/>
      <c r="AA30" s="494"/>
      <c r="AB30" s="494"/>
      <c r="AC30" s="497"/>
      <c r="AD30" s="497"/>
      <c r="AE30" s="498" t="str">
        <f t="shared" si="4"/>
        <v/>
      </c>
      <c r="AF30" s="497"/>
      <c r="AG30" s="497"/>
      <c r="AH30" s="497"/>
      <c r="AI30" s="176" t="str">
        <f>IFERROR(IF(AND(X29="Probabilidad",X30="Probabilidad"),(AK29-(+AK29*AE30)),IF(X30="Probabilidad",(O29-(+O29*AE30)),IF(X30="Impacto",AK29,""))),"")</f>
        <v/>
      </c>
      <c r="AJ30" s="499" t="str">
        <f t="shared" si="5"/>
        <v/>
      </c>
      <c r="AK30" s="498" t="str">
        <f t="shared" si="6"/>
        <v/>
      </c>
      <c r="AL30" s="499" t="str">
        <f t="shared" si="7"/>
        <v/>
      </c>
      <c r="AM30" s="498" t="str">
        <f>IFERROR(IF(AND(X29="Impacto",X30="Impacto"),(AM23-(+AM23*AE30)),IF(X30="Impacto",($S$29-(+$S$29*AE30)),IF(X30="Probabilidad",AM23,""))),"")</f>
        <v/>
      </c>
      <c r="AN30" s="500" t="str">
        <f t="shared" si="8"/>
        <v/>
      </c>
      <c r="AO30" s="510"/>
      <c r="AP30" s="502"/>
      <c r="AQ30" s="502"/>
      <c r="AR30" s="503"/>
      <c r="AS30" s="503"/>
      <c r="AT30" s="502"/>
      <c r="AU30" s="502"/>
      <c r="AV30" s="503"/>
      <c r="AW30" s="503"/>
      <c r="AX30" s="502"/>
      <c r="AY30" s="502"/>
      <c r="AZ30" s="503"/>
      <c r="BA30" s="503"/>
      <c r="BB30" s="502"/>
      <c r="BC30" s="502"/>
      <c r="BD30" s="503"/>
      <c r="BE30" s="503"/>
      <c r="BF30" s="502"/>
      <c r="BG30" s="494"/>
      <c r="BH30" s="503"/>
      <c r="BI30" s="503"/>
      <c r="BJ30" s="502"/>
      <c r="BK30" s="503"/>
      <c r="BL30" s="502"/>
      <c r="BM30" s="503"/>
      <c r="BN30" s="502"/>
      <c r="BO30" s="503"/>
      <c r="BP30" s="502"/>
      <c r="BQ30" s="494"/>
      <c r="BR30" s="503"/>
      <c r="BS30" s="502"/>
      <c r="BT30" s="502"/>
      <c r="BU30" s="502"/>
      <c r="BV30" s="503"/>
      <c r="BW30" s="502"/>
      <c r="BX30" s="502"/>
      <c r="BY30" s="503"/>
      <c r="BZ30" s="502"/>
      <c r="CA30" s="494"/>
      <c r="CB30" s="502"/>
      <c r="CC30" s="157"/>
      <c r="CD30" s="157"/>
      <c r="CE30" s="157"/>
      <c r="CF30" s="157"/>
      <c r="CG30" s="157"/>
      <c r="CH30" s="157"/>
      <c r="CI30" s="157"/>
      <c r="CJ30" s="157"/>
      <c r="CK30" s="157"/>
      <c r="CL30" s="157"/>
      <c r="CM30" s="157"/>
      <c r="CN30" s="157"/>
      <c r="CO30" s="157"/>
      <c r="CP30" s="157"/>
      <c r="CQ30" s="157"/>
      <c r="CR30" s="157"/>
      <c r="CS30" s="157"/>
      <c r="CT30" s="157"/>
      <c r="CU30" s="157"/>
      <c r="CV30" s="157"/>
      <c r="CW30" s="157"/>
      <c r="CX30" s="157"/>
      <c r="CY30" s="157"/>
      <c r="CZ30" s="157"/>
      <c r="DA30" s="157"/>
      <c r="DB30" s="157"/>
    </row>
    <row r="31" spans="1:106" ht="15.75" customHeight="1" x14ac:dyDescent="0.3">
      <c r="A31" s="484"/>
      <c r="B31" s="486"/>
      <c r="C31" s="486"/>
      <c r="D31" s="486"/>
      <c r="E31" s="487"/>
      <c r="F31" s="486"/>
      <c r="G31" s="486"/>
      <c r="H31" s="486"/>
      <c r="I31" s="502"/>
      <c r="J31" s="502"/>
      <c r="K31" s="486"/>
      <c r="L31" s="487"/>
      <c r="M31" s="484"/>
      <c r="N31" s="490"/>
      <c r="O31" s="491"/>
      <c r="P31" s="491"/>
      <c r="Q31" s="491">
        <f t="shared" si="12"/>
        <v>0</v>
      </c>
      <c r="R31" s="490"/>
      <c r="S31" s="491"/>
      <c r="T31" s="493"/>
      <c r="U31" s="494">
        <v>3</v>
      </c>
      <c r="V31" s="562"/>
      <c r="W31" s="494" t="str">
        <f t="shared" si="0"/>
        <v/>
      </c>
      <c r="X31" s="494" t="str">
        <f t="shared" si="0"/>
        <v/>
      </c>
      <c r="Y31" s="494"/>
      <c r="Z31" s="494"/>
      <c r="AA31" s="494"/>
      <c r="AB31" s="494"/>
      <c r="AC31" s="497"/>
      <c r="AD31" s="497"/>
      <c r="AE31" s="498" t="str">
        <f t="shared" si="4"/>
        <v/>
      </c>
      <c r="AF31" s="497"/>
      <c r="AG31" s="497"/>
      <c r="AH31" s="497"/>
      <c r="AI31" s="176" t="str">
        <f>IFERROR(IF(AND(X30="Probabilidad",X31="Probabilidad"),(AK30-(+AK30*AE31)),IF(AND(X30="Impacto",X31="Probabilidad"),(AK29-(+AK29*AE31)),IF(X31="Impacto",AK30,""))),"")</f>
        <v/>
      </c>
      <c r="AJ31" s="499" t="str">
        <f t="shared" si="5"/>
        <v/>
      </c>
      <c r="AK31" s="498" t="str">
        <f t="shared" si="6"/>
        <v/>
      </c>
      <c r="AL31" s="499" t="str">
        <f t="shared" si="7"/>
        <v/>
      </c>
      <c r="AM31" s="498" t="str">
        <f>IFERROR(IF(AND(X30="Impacto",X31="Impacto"),(AM30-(+AM30*AE31)),IF(AND(X30="Probabilidad",X31="Impacto"),(AM29-(+AM29*AE31)),IF(X31="Probabilidad",AM30,""))),"")</f>
        <v/>
      </c>
      <c r="AN31" s="500" t="str">
        <f t="shared" si="8"/>
        <v/>
      </c>
      <c r="AO31" s="510"/>
      <c r="AP31" s="502"/>
      <c r="AQ31" s="502"/>
      <c r="AR31" s="503"/>
      <c r="AS31" s="503"/>
      <c r="AT31" s="502"/>
      <c r="AU31" s="502"/>
      <c r="AV31" s="503"/>
      <c r="AW31" s="503"/>
      <c r="AX31" s="502"/>
      <c r="AY31" s="502"/>
      <c r="AZ31" s="503"/>
      <c r="BA31" s="503"/>
      <c r="BB31" s="502"/>
      <c r="BC31" s="502"/>
      <c r="BD31" s="503"/>
      <c r="BE31" s="503"/>
      <c r="BF31" s="502"/>
      <c r="BG31" s="494"/>
      <c r="BH31" s="503"/>
      <c r="BI31" s="503"/>
      <c r="BJ31" s="502"/>
      <c r="BK31" s="503"/>
      <c r="BL31" s="502"/>
      <c r="BM31" s="503"/>
      <c r="BN31" s="502"/>
      <c r="BO31" s="503"/>
      <c r="BP31" s="502"/>
      <c r="BQ31" s="494"/>
      <c r="BR31" s="503"/>
      <c r="BS31" s="502"/>
      <c r="BT31" s="502"/>
      <c r="BU31" s="502"/>
      <c r="BV31" s="503"/>
      <c r="BW31" s="502"/>
      <c r="BX31" s="502"/>
      <c r="BY31" s="503"/>
      <c r="BZ31" s="502"/>
      <c r="CA31" s="494"/>
      <c r="CB31" s="502"/>
      <c r="CC31" s="157"/>
      <c r="CD31" s="157"/>
      <c r="CE31" s="157"/>
      <c r="CF31" s="157"/>
      <c r="CG31" s="157"/>
      <c r="CH31" s="157"/>
      <c r="CI31" s="157"/>
      <c r="CJ31" s="157"/>
      <c r="CK31" s="157"/>
      <c r="CL31" s="157"/>
      <c r="CM31" s="157"/>
      <c r="CN31" s="157"/>
      <c r="CO31" s="157"/>
      <c r="CP31" s="157"/>
      <c r="CQ31" s="157"/>
      <c r="CR31" s="157"/>
      <c r="CS31" s="157"/>
      <c r="CT31" s="157"/>
      <c r="CU31" s="157"/>
      <c r="CV31" s="157"/>
      <c r="CW31" s="157"/>
      <c r="CX31" s="157"/>
      <c r="CY31" s="157"/>
      <c r="CZ31" s="157"/>
      <c r="DA31" s="157"/>
      <c r="DB31" s="157"/>
    </row>
    <row r="32" spans="1:106" ht="15.75" customHeight="1" x14ac:dyDescent="0.3">
      <c r="A32" s="484"/>
      <c r="B32" s="486"/>
      <c r="C32" s="486"/>
      <c r="D32" s="486"/>
      <c r="E32" s="487"/>
      <c r="F32" s="486"/>
      <c r="G32" s="486"/>
      <c r="H32" s="486"/>
      <c r="I32" s="502"/>
      <c r="J32" s="502"/>
      <c r="K32" s="486"/>
      <c r="L32" s="487"/>
      <c r="M32" s="484"/>
      <c r="N32" s="490"/>
      <c r="O32" s="491"/>
      <c r="P32" s="491"/>
      <c r="Q32" s="491">
        <f t="shared" si="12"/>
        <v>0</v>
      </c>
      <c r="R32" s="490"/>
      <c r="S32" s="491"/>
      <c r="T32" s="493"/>
      <c r="U32" s="494">
        <v>4</v>
      </c>
      <c r="V32" s="495"/>
      <c r="W32" s="494" t="str">
        <f t="shared" si="0"/>
        <v/>
      </c>
      <c r="X32" s="494" t="str">
        <f t="shared" si="0"/>
        <v/>
      </c>
      <c r="Y32" s="494"/>
      <c r="Z32" s="494"/>
      <c r="AA32" s="494"/>
      <c r="AB32" s="494"/>
      <c r="AC32" s="497"/>
      <c r="AD32" s="497"/>
      <c r="AE32" s="498" t="str">
        <f t="shared" si="4"/>
        <v/>
      </c>
      <c r="AF32" s="497"/>
      <c r="AG32" s="497"/>
      <c r="AH32" s="497"/>
      <c r="AI32" s="176" t="str">
        <f>IFERROR(IF(AND(X31="Probabilidad",X32="Probabilidad"),(AK31-(+AK31*AE32)),IF(AND(X31="Impacto",X32="Probabilidad"),(AK30-(+AK30*AE32)),IF(X32="Impacto",AK31,""))),"")</f>
        <v/>
      </c>
      <c r="AJ32" s="499" t="str">
        <f t="shared" si="5"/>
        <v/>
      </c>
      <c r="AK32" s="498" t="str">
        <f t="shared" si="6"/>
        <v/>
      </c>
      <c r="AL32" s="499" t="str">
        <f t="shared" si="7"/>
        <v/>
      </c>
      <c r="AM32" s="498" t="str">
        <f>IFERROR(IF(AND(X31="Impacto",X32="Impacto"),(AM31-(+AM31*AE32)),IF(AND(X31="Probabilidad",X32="Impacto"),(AM30-(+AM30*AE32)),IF(X32="Probabilidad",AM31,""))),"")</f>
        <v/>
      </c>
      <c r="AN32" s="500" t="str">
        <f t="shared" si="8"/>
        <v/>
      </c>
      <c r="AO32" s="510"/>
      <c r="AP32" s="502"/>
      <c r="AQ32" s="502"/>
      <c r="AR32" s="503"/>
      <c r="AS32" s="503"/>
      <c r="AT32" s="502"/>
      <c r="AU32" s="502"/>
      <c r="AV32" s="503"/>
      <c r="AW32" s="503"/>
      <c r="AX32" s="502"/>
      <c r="AY32" s="502"/>
      <c r="AZ32" s="503"/>
      <c r="BA32" s="503"/>
      <c r="BB32" s="502"/>
      <c r="BC32" s="502"/>
      <c r="BD32" s="503"/>
      <c r="BE32" s="503"/>
      <c r="BF32" s="502"/>
      <c r="BG32" s="494"/>
      <c r="BH32" s="503"/>
      <c r="BI32" s="503"/>
      <c r="BJ32" s="502"/>
      <c r="BK32" s="503"/>
      <c r="BL32" s="502"/>
      <c r="BM32" s="503"/>
      <c r="BN32" s="502"/>
      <c r="BO32" s="503"/>
      <c r="BP32" s="502"/>
      <c r="BQ32" s="494"/>
      <c r="BR32" s="503"/>
      <c r="BS32" s="502"/>
      <c r="BT32" s="502"/>
      <c r="BU32" s="502"/>
      <c r="BV32" s="503"/>
      <c r="BW32" s="502"/>
      <c r="BX32" s="502"/>
      <c r="BY32" s="503"/>
      <c r="BZ32" s="502"/>
      <c r="CA32" s="494"/>
      <c r="CB32" s="502"/>
      <c r="CC32" s="157"/>
      <c r="CD32" s="157"/>
      <c r="CE32" s="157"/>
      <c r="CF32" s="157"/>
      <c r="CG32" s="157"/>
      <c r="CH32" s="157"/>
      <c r="CI32" s="157"/>
      <c r="CJ32" s="157"/>
      <c r="CK32" s="157"/>
      <c r="CL32" s="157"/>
      <c r="CM32" s="157"/>
      <c r="CN32" s="157"/>
      <c r="CO32" s="157"/>
      <c r="CP32" s="157"/>
      <c r="CQ32" s="157"/>
      <c r="CR32" s="157"/>
      <c r="CS32" s="157"/>
      <c r="CT32" s="157"/>
      <c r="CU32" s="157"/>
      <c r="CV32" s="157"/>
      <c r="CW32" s="157"/>
      <c r="CX32" s="157"/>
      <c r="CY32" s="157"/>
      <c r="CZ32" s="157"/>
      <c r="DA32" s="157"/>
      <c r="DB32" s="157"/>
    </row>
    <row r="33" spans="1:106" ht="15.75" customHeight="1" x14ac:dyDescent="0.3">
      <c r="A33" s="484"/>
      <c r="B33" s="486"/>
      <c r="C33" s="486"/>
      <c r="D33" s="486"/>
      <c r="E33" s="487"/>
      <c r="F33" s="486"/>
      <c r="G33" s="486"/>
      <c r="H33" s="486"/>
      <c r="I33" s="502"/>
      <c r="J33" s="502"/>
      <c r="K33" s="486"/>
      <c r="L33" s="487"/>
      <c r="M33" s="484"/>
      <c r="N33" s="490"/>
      <c r="O33" s="491"/>
      <c r="P33" s="491"/>
      <c r="Q33" s="491">
        <f t="shared" si="12"/>
        <v>0</v>
      </c>
      <c r="R33" s="490"/>
      <c r="S33" s="491"/>
      <c r="T33" s="493"/>
      <c r="U33" s="494">
        <v>5</v>
      </c>
      <c r="V33" s="495"/>
      <c r="W33" s="494" t="str">
        <f t="shared" si="0"/>
        <v/>
      </c>
      <c r="X33" s="494" t="str">
        <f t="shared" si="0"/>
        <v/>
      </c>
      <c r="Y33" s="494"/>
      <c r="Z33" s="494"/>
      <c r="AA33" s="494"/>
      <c r="AB33" s="494"/>
      <c r="AC33" s="497"/>
      <c r="AD33" s="497"/>
      <c r="AE33" s="498" t="str">
        <f t="shared" si="4"/>
        <v/>
      </c>
      <c r="AF33" s="497"/>
      <c r="AG33" s="497"/>
      <c r="AH33" s="497"/>
      <c r="AI33" s="176" t="str">
        <f>IFERROR(IF(AND(X32="Probabilidad",X33="Probabilidad"),(AK32-(+AK32*AE33)),IF(AND(X32="Impacto",X33="Probabilidad"),(AK31-(+AK31*AE33)),IF(X33="Impacto",AK32,""))),"")</f>
        <v/>
      </c>
      <c r="AJ33" s="499" t="str">
        <f t="shared" si="5"/>
        <v/>
      </c>
      <c r="AK33" s="498" t="str">
        <f t="shared" si="6"/>
        <v/>
      </c>
      <c r="AL33" s="499" t="str">
        <f t="shared" si="7"/>
        <v/>
      </c>
      <c r="AM33" s="498" t="str">
        <f>IFERROR(IF(AND(X32="Impacto",X33="Impacto"),(AM32-(+AM32*AE33)),IF(AND(X32="Probabilidad",X33="Impacto"),(AM31-(+AM31*AE33)),IF(X33="Probabilidad",AM32,""))),"")</f>
        <v/>
      </c>
      <c r="AN33" s="500" t="str">
        <f t="shared" si="8"/>
        <v/>
      </c>
      <c r="AO33" s="510"/>
      <c r="AP33" s="502"/>
      <c r="AQ33" s="502"/>
      <c r="AR33" s="503"/>
      <c r="AS33" s="503"/>
      <c r="AT33" s="502"/>
      <c r="AU33" s="502"/>
      <c r="AV33" s="503"/>
      <c r="AW33" s="503"/>
      <c r="AX33" s="502"/>
      <c r="AY33" s="502"/>
      <c r="AZ33" s="503"/>
      <c r="BA33" s="503"/>
      <c r="BB33" s="502"/>
      <c r="BC33" s="502"/>
      <c r="BD33" s="503"/>
      <c r="BE33" s="503"/>
      <c r="BF33" s="502"/>
      <c r="BG33" s="494"/>
      <c r="BH33" s="503"/>
      <c r="BI33" s="503"/>
      <c r="BJ33" s="502"/>
      <c r="BK33" s="503"/>
      <c r="BL33" s="502"/>
      <c r="BM33" s="503"/>
      <c r="BN33" s="502"/>
      <c r="BO33" s="503"/>
      <c r="BP33" s="502"/>
      <c r="BQ33" s="494"/>
      <c r="BR33" s="503"/>
      <c r="BS33" s="502"/>
      <c r="BT33" s="502"/>
      <c r="BU33" s="502"/>
      <c r="BV33" s="503"/>
      <c r="BW33" s="502"/>
      <c r="BX33" s="502"/>
      <c r="BY33" s="503"/>
      <c r="BZ33" s="502"/>
      <c r="CA33" s="494"/>
      <c r="CB33" s="502"/>
      <c r="CC33" s="157"/>
      <c r="CD33" s="157"/>
      <c r="CE33" s="157"/>
      <c r="CF33" s="157"/>
      <c r="CG33" s="157"/>
      <c r="CH33" s="157"/>
      <c r="CI33" s="157"/>
      <c r="CJ33" s="157"/>
      <c r="CK33" s="157"/>
      <c r="CL33" s="157"/>
      <c r="CM33" s="157"/>
      <c r="CN33" s="157"/>
      <c r="CO33" s="157"/>
      <c r="CP33" s="157"/>
      <c r="CQ33" s="157"/>
      <c r="CR33" s="157"/>
      <c r="CS33" s="157"/>
      <c r="CT33" s="157"/>
      <c r="CU33" s="157"/>
      <c r="CV33" s="157"/>
      <c r="CW33" s="157"/>
      <c r="CX33" s="157"/>
      <c r="CY33" s="157"/>
      <c r="CZ33" s="157"/>
      <c r="DA33" s="157"/>
      <c r="DB33" s="157"/>
    </row>
    <row r="34" spans="1:106" ht="15.75" customHeight="1" x14ac:dyDescent="0.3">
      <c r="A34" s="484"/>
      <c r="B34" s="486"/>
      <c r="C34" s="486"/>
      <c r="D34" s="486"/>
      <c r="E34" s="487"/>
      <c r="F34" s="486"/>
      <c r="G34" s="486"/>
      <c r="H34" s="486"/>
      <c r="I34" s="502"/>
      <c r="J34" s="502"/>
      <c r="K34" s="486"/>
      <c r="L34" s="487"/>
      <c r="M34" s="484"/>
      <c r="N34" s="490"/>
      <c r="O34" s="491"/>
      <c r="P34" s="491"/>
      <c r="Q34" s="491">
        <f t="shared" si="12"/>
        <v>0</v>
      </c>
      <c r="R34" s="490"/>
      <c r="S34" s="491"/>
      <c r="T34" s="493"/>
      <c r="U34" s="494">
        <v>6</v>
      </c>
      <c r="V34" s="495"/>
      <c r="W34" s="494" t="str">
        <f t="shared" si="0"/>
        <v/>
      </c>
      <c r="X34" s="494" t="str">
        <f t="shared" si="0"/>
        <v/>
      </c>
      <c r="Y34" s="494"/>
      <c r="Z34" s="494"/>
      <c r="AA34" s="494"/>
      <c r="AB34" s="494"/>
      <c r="AC34" s="497"/>
      <c r="AD34" s="497"/>
      <c r="AE34" s="498" t="str">
        <f t="shared" si="4"/>
        <v/>
      </c>
      <c r="AF34" s="497"/>
      <c r="AG34" s="497"/>
      <c r="AH34" s="497"/>
      <c r="AI34" s="176" t="str">
        <f>IFERROR(IF(AND(X33="Probabilidad",X34="Probabilidad"),(AK33-(+AK33*AE34)),IF(AND(X33="Impacto",X34="Probabilidad"),(AK32-(+AK32*AE34)),IF(X34="Impacto",AK33,""))),"")</f>
        <v/>
      </c>
      <c r="AJ34" s="499" t="str">
        <f t="shared" si="5"/>
        <v/>
      </c>
      <c r="AK34" s="498" t="str">
        <f t="shared" si="6"/>
        <v/>
      </c>
      <c r="AL34" s="499" t="str">
        <f t="shared" si="7"/>
        <v/>
      </c>
      <c r="AM34" s="498" t="str">
        <f>IFERROR(IF(AND(X33="Impacto",X34="Impacto"),(AM33-(+AM33*AE34)),IF(AND(X33="Probabilidad",X34="Impacto"),(AM32-(+AM32*AE34)),IF(X34="Probabilidad",AM33,""))),"")</f>
        <v/>
      </c>
      <c r="AN34" s="500" t="str">
        <f t="shared" si="8"/>
        <v/>
      </c>
      <c r="AO34" s="515"/>
      <c r="AP34" s="502"/>
      <c r="AQ34" s="502"/>
      <c r="AR34" s="503"/>
      <c r="AS34" s="503"/>
      <c r="AT34" s="502"/>
      <c r="AU34" s="502"/>
      <c r="AV34" s="503"/>
      <c r="AW34" s="503"/>
      <c r="AX34" s="502"/>
      <c r="AY34" s="502"/>
      <c r="AZ34" s="503"/>
      <c r="BA34" s="503"/>
      <c r="BB34" s="502"/>
      <c r="BC34" s="502"/>
      <c r="BD34" s="503"/>
      <c r="BE34" s="503"/>
      <c r="BF34" s="502"/>
      <c r="BG34" s="494"/>
      <c r="BH34" s="503"/>
      <c r="BI34" s="503"/>
      <c r="BJ34" s="502"/>
      <c r="BK34" s="503"/>
      <c r="BL34" s="502"/>
      <c r="BM34" s="503"/>
      <c r="BN34" s="502"/>
      <c r="BO34" s="503"/>
      <c r="BP34" s="502"/>
      <c r="BQ34" s="494"/>
      <c r="BR34" s="503"/>
      <c r="BS34" s="502"/>
      <c r="BT34" s="502"/>
      <c r="BU34" s="502"/>
      <c r="BV34" s="503"/>
      <c r="BW34" s="502"/>
      <c r="BX34" s="502"/>
      <c r="BY34" s="503"/>
      <c r="BZ34" s="502"/>
      <c r="CA34" s="494"/>
      <c r="CB34" s="502"/>
      <c r="CC34" s="157"/>
      <c r="CD34" s="157"/>
      <c r="CE34" s="157"/>
      <c r="CF34" s="157"/>
      <c r="CG34" s="157"/>
      <c r="CH34" s="157"/>
      <c r="CI34" s="157"/>
      <c r="CJ34" s="157"/>
      <c r="CK34" s="157"/>
      <c r="CL34" s="157"/>
      <c r="CM34" s="157"/>
      <c r="CN34" s="157"/>
      <c r="CO34" s="157"/>
      <c r="CP34" s="157"/>
      <c r="CQ34" s="157"/>
      <c r="CR34" s="157"/>
      <c r="CS34" s="157"/>
      <c r="CT34" s="157"/>
      <c r="CU34" s="157"/>
      <c r="CV34" s="157"/>
      <c r="CW34" s="157"/>
      <c r="CX34" s="157"/>
      <c r="CY34" s="157"/>
      <c r="CZ34" s="157"/>
      <c r="DA34" s="157"/>
      <c r="DB34" s="157"/>
    </row>
    <row r="35" spans="1:106" ht="15.75" customHeight="1" x14ac:dyDescent="0.3">
      <c r="A35" s="484">
        <v>6</v>
      </c>
      <c r="B35" s="486"/>
      <c r="C35" s="486"/>
      <c r="D35" s="486"/>
      <c r="E35" s="487"/>
      <c r="F35" s="486"/>
      <c r="G35" s="486"/>
      <c r="H35" s="486"/>
      <c r="I35" s="502"/>
      <c r="J35" s="502"/>
      <c r="K35" s="486"/>
      <c r="L35" s="487"/>
      <c r="M35" s="484"/>
      <c r="N35" s="490" t="str">
        <f>IF(M35&lt;=0,"",IF(M35&lt;=2,"Muy Baja",IF(M35&lt;=24,"Baja",IF(M35&lt;=500,"Media",IF(M35&lt;=5000,"Alta","Muy Alta")))))</f>
        <v/>
      </c>
      <c r="O35" s="491" t="str">
        <f>IF(N35="","",IF(N35="Muy Baja",0.2,IF(N35="Baja",0.4,IF(N35="Media",0.6,IF(N35="Alta",0.8,IF(N35="Muy Alta",1,))))))</f>
        <v/>
      </c>
      <c r="P35" s="491"/>
      <c r="Q35" s="491">
        <f>IF(NOT(ISERROR(MATCH(P35,'Tabla Impacto'!$B$221:$B$223,0))),'Tabla Impacto'!$F$223&amp;"Por favor no seleccionar los criterios de impacto(Afectación Económica o presupuestal y Pérdida Reputacional)",P35)</f>
        <v>0</v>
      </c>
      <c r="R35" s="490" t="str">
        <f>IF(OR(Q35='Tabla Impacto'!$C$11,Q35='Tabla Impacto'!$D$11),"Leve",IF(OR(Q35='Tabla Impacto'!$C$12,Q35='Tabla Impacto'!$D$12),"Menor",IF(OR(Q35='Tabla Impacto'!$C$13,Q35='Tabla Impacto'!$D$13),"Moderado",IF(OR(Q35='Tabla Impacto'!$C$14,Q35='Tabla Impacto'!$D$14),"Mayor",IF(OR(Q35='Tabla Impacto'!$C$15,Q35='Tabla Impacto'!$D$15),"Catastrófico","")))))</f>
        <v/>
      </c>
      <c r="S35" s="491" t="str">
        <f>IF(R35="","",IF(R35="Leve",0.2,IF(R35="Menor",0.4,IF(R35="Moderado",0.6,IF(R35="Mayor",0.8,IF(R35="Catastrófico",1,))))))</f>
        <v/>
      </c>
      <c r="T35" s="493" t="str">
        <f>IF(OR(AND(N35="Muy Baja",R35="Leve"),AND(N35="Muy Baja",R35="Menor"),AND(N35="Baja",R35="Leve")),"Bajo",IF(OR(AND(N35="Muy baja",R35="Moderado"),AND(N35="Baja",R35="Menor"),AND(N35="Baja",R35="Moderado"),AND(N35="Media",R35="Leve"),AND(N35="Media",R35="Menor"),AND(N35="Media",R35="Moderado"),AND(N35="Alta",R35="Leve"),AND(N35="Alta",R35="Menor")),"Moderado",IF(OR(AND(N35="Muy Baja",R35="Mayor"),AND(N35="Baja",R35="Mayor"),AND(N35="Media",R35="Mayor"),AND(N35="Alta",R35="Moderado"),AND(N35="Alta",R35="Mayor"),AND(N35="Muy Alta",R35="Leve"),AND(N35="Muy Alta",R35="Menor"),AND(N35="Muy Alta",R35="Moderado"),AND(N35="Muy Alta",R35="Mayor")),"Alto",IF(OR(AND(N35="Muy Baja",R35="Catastrófico"),AND(N35="Baja",R35="Catastrófico"),AND(N35="Media",R35="Catastrófico"),AND(N35="Alta",R35="Catastrófico"),AND(N35="Muy Alta",R35="Catastrófico")),"Extremo",""))))</f>
        <v/>
      </c>
      <c r="U35" s="494">
        <v>1</v>
      </c>
      <c r="V35" s="495"/>
      <c r="W35" s="494" t="str">
        <f t="shared" si="0"/>
        <v/>
      </c>
      <c r="X35" s="494" t="str">
        <f t="shared" si="0"/>
        <v/>
      </c>
      <c r="Y35" s="494"/>
      <c r="Z35" s="494"/>
      <c r="AA35" s="494"/>
      <c r="AB35" s="494"/>
      <c r="AC35" s="497"/>
      <c r="AD35" s="497"/>
      <c r="AE35" s="498" t="str">
        <f t="shared" si="4"/>
        <v/>
      </c>
      <c r="AF35" s="497"/>
      <c r="AG35" s="497"/>
      <c r="AH35" s="497"/>
      <c r="AI35" s="176" t="str">
        <f>IFERROR(IF(X35="Probabilidad",(O35-(+O35*AE35)),IF(X35="Impacto",O35,"")),"")</f>
        <v/>
      </c>
      <c r="AJ35" s="499" t="str">
        <f>IFERROR(IF(AI35="","",IF(AI35&lt;=0.2,"Muy Baja",IF(AI35&lt;=0.4,"Baja",IF(AI35&lt;=0.6,"Media",IF(AI35&lt;=0.8,"Alta","Muy Alta"))))),"")</f>
        <v/>
      </c>
      <c r="AK35" s="498" t="str">
        <f t="shared" si="6"/>
        <v/>
      </c>
      <c r="AL35" s="499" t="str">
        <f>IFERROR(IF(AM35="","",IF(AM35&lt;=0.2,"Leve",IF(AM35&lt;=0.4,"Menor",IF(AM35&lt;=0.6,"Moderado",IF(AM35&lt;=0.8,"Mayor","Catastrófico"))))),"")</f>
        <v/>
      </c>
      <c r="AM35" s="498" t="str">
        <f>IFERROR(IF(X35="Impacto",(S35-(+S35*AE35)),IF(X35="Probabilidad",S35,"")),"")</f>
        <v/>
      </c>
      <c r="AN35" s="500" t="str">
        <f t="shared" si="8"/>
        <v/>
      </c>
      <c r="AO35" s="501"/>
      <c r="AP35" s="502"/>
      <c r="AQ35" s="502"/>
      <c r="AR35" s="503"/>
      <c r="AS35" s="503"/>
      <c r="AT35" s="502"/>
      <c r="AU35" s="502"/>
      <c r="AV35" s="503"/>
      <c r="AW35" s="503"/>
      <c r="AX35" s="502"/>
      <c r="AY35" s="502"/>
      <c r="AZ35" s="503"/>
      <c r="BA35" s="503"/>
      <c r="BB35" s="502"/>
      <c r="BC35" s="502"/>
      <c r="BD35" s="503"/>
      <c r="BE35" s="503"/>
      <c r="BF35" s="502"/>
      <c r="BG35" s="494"/>
      <c r="BH35" s="503"/>
      <c r="BI35" s="503"/>
      <c r="BJ35" s="502"/>
      <c r="BK35" s="503"/>
      <c r="BL35" s="502"/>
      <c r="BM35" s="503"/>
      <c r="BN35" s="502"/>
      <c r="BO35" s="503"/>
      <c r="BP35" s="502"/>
      <c r="BQ35" s="494"/>
      <c r="BR35" s="503"/>
      <c r="BS35" s="502"/>
      <c r="BT35" s="502"/>
      <c r="BU35" s="502"/>
      <c r="BV35" s="503"/>
      <c r="BW35" s="502"/>
      <c r="BX35" s="502"/>
      <c r="BY35" s="503"/>
      <c r="BZ35" s="502"/>
      <c r="CA35" s="494"/>
      <c r="CB35" s="502"/>
      <c r="CC35" s="157"/>
      <c r="CD35" s="157"/>
      <c r="CE35" s="157"/>
      <c r="CF35" s="157"/>
      <c r="CG35" s="157"/>
      <c r="CH35" s="157"/>
      <c r="CI35" s="157"/>
      <c r="CJ35" s="157"/>
      <c r="CK35" s="157"/>
      <c r="CL35" s="157"/>
      <c r="CM35" s="157"/>
      <c r="CN35" s="157"/>
      <c r="CO35" s="157"/>
      <c r="CP35" s="157"/>
      <c r="CQ35" s="157"/>
      <c r="CR35" s="157"/>
      <c r="CS35" s="157"/>
      <c r="CT35" s="157"/>
      <c r="CU35" s="157"/>
      <c r="CV35" s="157"/>
      <c r="CW35" s="157"/>
      <c r="CX35" s="157"/>
      <c r="CY35" s="157"/>
      <c r="CZ35" s="157"/>
      <c r="DA35" s="157"/>
      <c r="DB35" s="157"/>
    </row>
    <row r="36" spans="1:106" ht="15.75" customHeight="1" x14ac:dyDescent="0.3">
      <c r="A36" s="484"/>
      <c r="B36" s="486"/>
      <c r="C36" s="486"/>
      <c r="D36" s="486"/>
      <c r="E36" s="487"/>
      <c r="F36" s="486"/>
      <c r="G36" s="486"/>
      <c r="H36" s="486"/>
      <c r="I36" s="502"/>
      <c r="J36" s="502"/>
      <c r="K36" s="486"/>
      <c r="L36" s="487"/>
      <c r="M36" s="484"/>
      <c r="N36" s="490"/>
      <c r="O36" s="491"/>
      <c r="P36" s="491"/>
      <c r="Q36" s="491">
        <f t="shared" ref="Q36:Q40" si="13">IF(NOT(ISERROR(MATCH(P36,_xlfn.ANCHORARRAY(E47),0))),O49&amp;"Por favor no seleccionar los criterios de impacto",P36)</f>
        <v>0</v>
      </c>
      <c r="R36" s="490"/>
      <c r="S36" s="491"/>
      <c r="T36" s="493"/>
      <c r="U36" s="494">
        <v>2</v>
      </c>
      <c r="V36" s="495"/>
      <c r="W36" s="494" t="str">
        <f t="shared" si="0"/>
        <v/>
      </c>
      <c r="X36" s="494" t="str">
        <f t="shared" si="0"/>
        <v/>
      </c>
      <c r="Y36" s="494"/>
      <c r="Z36" s="494"/>
      <c r="AA36" s="494"/>
      <c r="AB36" s="494"/>
      <c r="AC36" s="497"/>
      <c r="AD36" s="497"/>
      <c r="AE36" s="498" t="str">
        <f t="shared" si="4"/>
        <v/>
      </c>
      <c r="AF36" s="497"/>
      <c r="AG36" s="497"/>
      <c r="AH36" s="497"/>
      <c r="AI36" s="176" t="str">
        <f>IFERROR(IF(AND(X35="Probabilidad",X36="Probabilidad"),(AK35-(+AK35*AE36)),IF(X36="Probabilidad",(O35-(+O35*AE36)),IF(X36="Impacto",AK35,""))),"")</f>
        <v/>
      </c>
      <c r="AJ36" s="499" t="str">
        <f t="shared" si="5"/>
        <v/>
      </c>
      <c r="AK36" s="498" t="str">
        <f t="shared" si="6"/>
        <v/>
      </c>
      <c r="AL36" s="499" t="str">
        <f t="shared" si="7"/>
        <v/>
      </c>
      <c r="AM36" s="498" t="str">
        <f>IFERROR(IF(AND(X35="Impacto",X36="Impacto"),(AM29-(+AM29*AE36)),IF(X36="Impacto",($S$35-(+$S$35*AE36)),IF(X36="Probabilidad",AM29,""))),"")</f>
        <v/>
      </c>
      <c r="AN36" s="500" t="str">
        <f t="shared" si="8"/>
        <v/>
      </c>
      <c r="AO36" s="510"/>
      <c r="AP36" s="502"/>
      <c r="AQ36" s="502"/>
      <c r="AR36" s="503"/>
      <c r="AS36" s="503"/>
      <c r="AT36" s="502"/>
      <c r="AU36" s="502"/>
      <c r="AV36" s="503"/>
      <c r="AW36" s="503"/>
      <c r="AX36" s="502"/>
      <c r="AY36" s="502"/>
      <c r="AZ36" s="503"/>
      <c r="BA36" s="503"/>
      <c r="BB36" s="502"/>
      <c r="BC36" s="502"/>
      <c r="BD36" s="503"/>
      <c r="BE36" s="503"/>
      <c r="BF36" s="502"/>
      <c r="BG36" s="494"/>
      <c r="BH36" s="503"/>
      <c r="BI36" s="503"/>
      <c r="BJ36" s="502"/>
      <c r="BK36" s="503"/>
      <c r="BL36" s="502"/>
      <c r="BM36" s="503"/>
      <c r="BN36" s="502"/>
      <c r="BO36" s="503"/>
      <c r="BP36" s="502"/>
      <c r="BQ36" s="494"/>
      <c r="BR36" s="503"/>
      <c r="BS36" s="502"/>
      <c r="BT36" s="502"/>
      <c r="BU36" s="502"/>
      <c r="BV36" s="503"/>
      <c r="BW36" s="502"/>
      <c r="BX36" s="502"/>
      <c r="BY36" s="503"/>
      <c r="BZ36" s="502"/>
      <c r="CA36" s="494"/>
      <c r="CB36" s="502"/>
      <c r="CC36" s="157"/>
      <c r="CD36" s="157"/>
      <c r="CE36" s="157"/>
      <c r="CF36" s="157"/>
      <c r="CG36" s="157"/>
      <c r="CH36" s="157"/>
      <c r="CI36" s="157"/>
      <c r="CJ36" s="157"/>
      <c r="CK36" s="157"/>
      <c r="CL36" s="157"/>
      <c r="CM36" s="157"/>
      <c r="CN36" s="157"/>
      <c r="CO36" s="157"/>
      <c r="CP36" s="157"/>
      <c r="CQ36" s="157"/>
      <c r="CR36" s="157"/>
      <c r="CS36" s="157"/>
      <c r="CT36" s="157"/>
      <c r="CU36" s="157"/>
      <c r="CV36" s="157"/>
      <c r="CW36" s="157"/>
      <c r="CX36" s="157"/>
      <c r="CY36" s="157"/>
      <c r="CZ36" s="157"/>
      <c r="DA36" s="157"/>
      <c r="DB36" s="157"/>
    </row>
    <row r="37" spans="1:106" ht="15.75" customHeight="1" x14ac:dyDescent="0.3">
      <c r="A37" s="484"/>
      <c r="B37" s="486"/>
      <c r="C37" s="486"/>
      <c r="D37" s="486"/>
      <c r="E37" s="487"/>
      <c r="F37" s="486"/>
      <c r="G37" s="486"/>
      <c r="H37" s="486"/>
      <c r="I37" s="502"/>
      <c r="J37" s="502"/>
      <c r="K37" s="486"/>
      <c r="L37" s="487"/>
      <c r="M37" s="484"/>
      <c r="N37" s="490"/>
      <c r="O37" s="491"/>
      <c r="P37" s="491"/>
      <c r="Q37" s="491">
        <f t="shared" si="13"/>
        <v>0</v>
      </c>
      <c r="R37" s="490"/>
      <c r="S37" s="491"/>
      <c r="T37" s="493"/>
      <c r="U37" s="494">
        <v>3</v>
      </c>
      <c r="V37" s="562"/>
      <c r="W37" s="494" t="str">
        <f t="shared" ref="W37:X64" si="14">IF(OR(AB37="Preventivo",AB37="Detectivo"),"Probabilidad",IF(AB37="Correctivo","Impacto",""))</f>
        <v/>
      </c>
      <c r="X37" s="494" t="str">
        <f t="shared" si="14"/>
        <v/>
      </c>
      <c r="Y37" s="494"/>
      <c r="Z37" s="494"/>
      <c r="AA37" s="494"/>
      <c r="AB37" s="494"/>
      <c r="AC37" s="497"/>
      <c r="AD37" s="497"/>
      <c r="AE37" s="498" t="str">
        <f t="shared" si="4"/>
        <v/>
      </c>
      <c r="AF37" s="497"/>
      <c r="AG37" s="497"/>
      <c r="AH37" s="497"/>
      <c r="AI37" s="176" t="str">
        <f>IFERROR(IF(AND(X36="Probabilidad",X37="Probabilidad"),(AK36-(+AK36*AE37)),IF(AND(X36="Impacto",X37="Probabilidad"),(AK35-(+AK35*AE37)),IF(X37="Impacto",AK36,""))),"")</f>
        <v/>
      </c>
      <c r="AJ37" s="499" t="str">
        <f t="shared" si="5"/>
        <v/>
      </c>
      <c r="AK37" s="498" t="str">
        <f t="shared" ref="AK37:AK64" si="15">+AI37</f>
        <v/>
      </c>
      <c r="AL37" s="499" t="str">
        <f t="shared" si="7"/>
        <v/>
      </c>
      <c r="AM37" s="498" t="str">
        <f>IFERROR(IF(AND(X36="Impacto",X37="Impacto"),(AM36-(+AM36*AE37)),IF(AND(X36="Probabilidad",X37="Impacto"),(AM35-(+AM35*AE37)),IF(X37="Probabilidad",AM36,""))),"")</f>
        <v/>
      </c>
      <c r="AN37" s="500" t="str">
        <f t="shared" ref="AN37:AN64" si="16">IFERROR(IF(OR(AND(AJ37="Muy Baja",AL37="Leve"),AND(AJ37="Muy Baja",AL37="Menor"),AND(AJ37="Baja",AL37="Leve")),"Bajo",IF(OR(AND(AJ37="Muy baja",AL37="Moderado"),AND(AJ37="Baja",AL37="Menor"),AND(AJ37="Baja",AL37="Moderado"),AND(AJ37="Media",AL37="Leve"),AND(AJ37="Media",AL37="Menor"),AND(AJ37="Media",AL37="Moderado"),AND(AJ37="Alta",AL37="Leve"),AND(AJ37="Alta",AL37="Menor")),"Moderado",IF(OR(AND(AJ37="Muy Baja",AL37="Mayor"),AND(AJ37="Baja",AL37="Mayor"),AND(AJ37="Media",AL37="Mayor"),AND(AJ37="Alta",AL37="Moderado"),AND(AJ37="Alta",AL37="Mayor"),AND(AJ37="Muy Alta",AL37="Leve"),AND(AJ37="Muy Alta",AL37="Menor"),AND(AJ37="Muy Alta",AL37="Moderado"),AND(AJ37="Muy Alta",AL37="Mayor")),"Alto",IF(OR(AND(AJ37="Muy Baja",AL37="Catastrófico"),AND(AJ37="Baja",AL37="Catastrófico"),AND(AJ37="Media",AL37="Catastrófico"),AND(AJ37="Alta",AL37="Catastrófico"),AND(AJ37="Muy Alta",AL37="Catastrófico")),"Extremo","")))),"")</f>
        <v/>
      </c>
      <c r="AO37" s="510"/>
      <c r="AP37" s="502"/>
      <c r="AQ37" s="502"/>
      <c r="AR37" s="503"/>
      <c r="AS37" s="503"/>
      <c r="AT37" s="502"/>
      <c r="AU37" s="502"/>
      <c r="AV37" s="503"/>
      <c r="AW37" s="503"/>
      <c r="AX37" s="502"/>
      <c r="AY37" s="502"/>
      <c r="AZ37" s="503"/>
      <c r="BA37" s="503"/>
      <c r="BB37" s="502"/>
      <c r="BC37" s="502"/>
      <c r="BD37" s="503"/>
      <c r="BE37" s="503"/>
      <c r="BF37" s="502"/>
      <c r="BG37" s="494"/>
      <c r="BH37" s="503"/>
      <c r="BI37" s="503"/>
      <c r="BJ37" s="502"/>
      <c r="BK37" s="503"/>
      <c r="BL37" s="502"/>
      <c r="BM37" s="503"/>
      <c r="BN37" s="502"/>
      <c r="BO37" s="503"/>
      <c r="BP37" s="502"/>
      <c r="BQ37" s="494"/>
      <c r="BR37" s="503"/>
      <c r="BS37" s="502"/>
      <c r="BT37" s="502"/>
      <c r="BU37" s="502"/>
      <c r="BV37" s="503"/>
      <c r="BW37" s="502"/>
      <c r="BX37" s="502"/>
      <c r="BY37" s="503"/>
      <c r="BZ37" s="502"/>
      <c r="CA37" s="494"/>
      <c r="CB37" s="502"/>
      <c r="CC37" s="157"/>
      <c r="CD37" s="157"/>
      <c r="CE37" s="157"/>
      <c r="CF37" s="157"/>
      <c r="CG37" s="157"/>
      <c r="CH37" s="157"/>
      <c r="CI37" s="157"/>
      <c r="CJ37" s="157"/>
      <c r="CK37" s="157"/>
      <c r="CL37" s="157"/>
      <c r="CM37" s="157"/>
      <c r="CN37" s="157"/>
      <c r="CO37" s="157"/>
      <c r="CP37" s="157"/>
      <c r="CQ37" s="157"/>
      <c r="CR37" s="157"/>
      <c r="CS37" s="157"/>
      <c r="CT37" s="157"/>
      <c r="CU37" s="157"/>
      <c r="CV37" s="157"/>
      <c r="CW37" s="157"/>
      <c r="CX37" s="157"/>
      <c r="CY37" s="157"/>
      <c r="CZ37" s="157"/>
      <c r="DA37" s="157"/>
      <c r="DB37" s="157"/>
    </row>
    <row r="38" spans="1:106" ht="15.75" customHeight="1" x14ac:dyDescent="0.3">
      <c r="A38" s="484"/>
      <c r="B38" s="486"/>
      <c r="C38" s="486"/>
      <c r="D38" s="486"/>
      <c r="E38" s="487"/>
      <c r="F38" s="486"/>
      <c r="G38" s="486"/>
      <c r="H38" s="486"/>
      <c r="I38" s="502"/>
      <c r="J38" s="502"/>
      <c r="K38" s="486"/>
      <c r="L38" s="487"/>
      <c r="M38" s="484"/>
      <c r="N38" s="490"/>
      <c r="O38" s="491"/>
      <c r="P38" s="491"/>
      <c r="Q38" s="491">
        <f t="shared" si="13"/>
        <v>0</v>
      </c>
      <c r="R38" s="490"/>
      <c r="S38" s="491"/>
      <c r="T38" s="493"/>
      <c r="U38" s="494">
        <v>4</v>
      </c>
      <c r="V38" s="495"/>
      <c r="W38" s="494" t="str">
        <f t="shared" si="14"/>
        <v/>
      </c>
      <c r="X38" s="494" t="str">
        <f t="shared" si="14"/>
        <v/>
      </c>
      <c r="Y38" s="494"/>
      <c r="Z38" s="494"/>
      <c r="AA38" s="494"/>
      <c r="AB38" s="494"/>
      <c r="AC38" s="497"/>
      <c r="AD38" s="497"/>
      <c r="AE38" s="498" t="str">
        <f t="shared" si="4"/>
        <v/>
      </c>
      <c r="AF38" s="497"/>
      <c r="AG38" s="497"/>
      <c r="AH38" s="497"/>
      <c r="AI38" s="176" t="str">
        <f>IFERROR(IF(AND(X37="Probabilidad",X38="Probabilidad"),(AK37-(+AK37*AE38)),IF(AND(X37="Impacto",X38="Probabilidad"),(AK36-(+AK36*AE38)),IF(X38="Impacto",AK37,""))),"")</f>
        <v/>
      </c>
      <c r="AJ38" s="499" t="str">
        <f t="shared" si="5"/>
        <v/>
      </c>
      <c r="AK38" s="498" t="str">
        <f t="shared" si="15"/>
        <v/>
      </c>
      <c r="AL38" s="499" t="str">
        <f t="shared" si="7"/>
        <v/>
      </c>
      <c r="AM38" s="498" t="str">
        <f>IFERROR(IF(AND(X37="Impacto",X38="Impacto"),(AM37-(+AM37*AE38)),IF(AND(X37="Probabilidad",X38="Impacto"),(AM36-(+AM36*AE38)),IF(X38="Probabilidad",AM37,""))),"")</f>
        <v/>
      </c>
      <c r="AN38" s="500" t="str">
        <f t="shared" si="16"/>
        <v/>
      </c>
      <c r="AO38" s="510"/>
      <c r="AP38" s="502"/>
      <c r="AQ38" s="502"/>
      <c r="AR38" s="503"/>
      <c r="AS38" s="503"/>
      <c r="AT38" s="502"/>
      <c r="AU38" s="502"/>
      <c r="AV38" s="503"/>
      <c r="AW38" s="503"/>
      <c r="AX38" s="502"/>
      <c r="AY38" s="502"/>
      <c r="AZ38" s="503"/>
      <c r="BA38" s="503"/>
      <c r="BB38" s="502"/>
      <c r="BC38" s="502"/>
      <c r="BD38" s="503"/>
      <c r="BE38" s="503"/>
      <c r="BF38" s="502"/>
      <c r="BG38" s="494"/>
      <c r="BH38" s="503"/>
      <c r="BI38" s="503"/>
      <c r="BJ38" s="502"/>
      <c r="BK38" s="503"/>
      <c r="BL38" s="502"/>
      <c r="BM38" s="503"/>
      <c r="BN38" s="502"/>
      <c r="BO38" s="503"/>
      <c r="BP38" s="502"/>
      <c r="BQ38" s="494"/>
      <c r="BR38" s="503"/>
      <c r="BS38" s="502"/>
      <c r="BT38" s="502"/>
      <c r="BU38" s="502"/>
      <c r="BV38" s="503"/>
      <c r="BW38" s="502"/>
      <c r="BX38" s="502"/>
      <c r="BY38" s="503"/>
      <c r="BZ38" s="502"/>
      <c r="CA38" s="494"/>
      <c r="CB38" s="502"/>
      <c r="CC38" s="157"/>
      <c r="CD38" s="157"/>
      <c r="CE38" s="157"/>
      <c r="CF38" s="157"/>
      <c r="CG38" s="157"/>
      <c r="CH38" s="157"/>
      <c r="CI38" s="157"/>
      <c r="CJ38" s="157"/>
      <c r="CK38" s="157"/>
      <c r="CL38" s="157"/>
      <c r="CM38" s="157"/>
      <c r="CN38" s="157"/>
      <c r="CO38" s="157"/>
      <c r="CP38" s="157"/>
      <c r="CQ38" s="157"/>
      <c r="CR38" s="157"/>
      <c r="CS38" s="157"/>
      <c r="CT38" s="157"/>
      <c r="CU38" s="157"/>
      <c r="CV38" s="157"/>
      <c r="CW38" s="157"/>
      <c r="CX38" s="157"/>
      <c r="CY38" s="157"/>
      <c r="CZ38" s="157"/>
      <c r="DA38" s="157"/>
      <c r="DB38" s="157"/>
    </row>
    <row r="39" spans="1:106" ht="15.75" customHeight="1" x14ac:dyDescent="0.3">
      <c r="A39" s="484"/>
      <c r="B39" s="486"/>
      <c r="C39" s="486"/>
      <c r="D39" s="486"/>
      <c r="E39" s="487"/>
      <c r="F39" s="486"/>
      <c r="G39" s="486"/>
      <c r="H39" s="486"/>
      <c r="I39" s="502"/>
      <c r="J39" s="502"/>
      <c r="K39" s="486"/>
      <c r="L39" s="487"/>
      <c r="M39" s="484"/>
      <c r="N39" s="490"/>
      <c r="O39" s="491"/>
      <c r="P39" s="491"/>
      <c r="Q39" s="491">
        <f t="shared" si="13"/>
        <v>0</v>
      </c>
      <c r="R39" s="490"/>
      <c r="S39" s="491"/>
      <c r="T39" s="493"/>
      <c r="U39" s="494">
        <v>5</v>
      </c>
      <c r="V39" s="495"/>
      <c r="W39" s="494" t="str">
        <f t="shared" si="14"/>
        <v/>
      </c>
      <c r="X39" s="494" t="str">
        <f t="shared" si="14"/>
        <v/>
      </c>
      <c r="Y39" s="494"/>
      <c r="Z39" s="494"/>
      <c r="AA39" s="494"/>
      <c r="AB39" s="494"/>
      <c r="AC39" s="497"/>
      <c r="AD39" s="497"/>
      <c r="AE39" s="498" t="str">
        <f t="shared" si="4"/>
        <v/>
      </c>
      <c r="AF39" s="497"/>
      <c r="AG39" s="497"/>
      <c r="AH39" s="497"/>
      <c r="AI39" s="176" t="str">
        <f>IFERROR(IF(AND(X38="Probabilidad",X39="Probabilidad"),(AK38-(+AK38*AE39)),IF(AND(X38="Impacto",X39="Probabilidad"),(AK37-(+AK37*AE39)),IF(X39="Impacto",AK38,""))),"")</f>
        <v/>
      </c>
      <c r="AJ39" s="499" t="str">
        <f t="shared" si="5"/>
        <v/>
      </c>
      <c r="AK39" s="498" t="str">
        <f t="shared" si="15"/>
        <v/>
      </c>
      <c r="AL39" s="499" t="str">
        <f t="shared" si="7"/>
        <v/>
      </c>
      <c r="AM39" s="498" t="str">
        <f>IFERROR(IF(AND(X38="Impacto",X39="Impacto"),(AM38-(+AM38*AE39)),IF(AND(X38="Probabilidad",X39="Impacto"),(AM37-(+AM37*AE39)),IF(X39="Probabilidad",AM38,""))),"")</f>
        <v/>
      </c>
      <c r="AN39" s="500" t="str">
        <f t="shared" si="16"/>
        <v/>
      </c>
      <c r="AO39" s="510"/>
      <c r="AP39" s="502"/>
      <c r="AQ39" s="502"/>
      <c r="AR39" s="503"/>
      <c r="AS39" s="503"/>
      <c r="AT39" s="502"/>
      <c r="AU39" s="502"/>
      <c r="AV39" s="503"/>
      <c r="AW39" s="503"/>
      <c r="AX39" s="502"/>
      <c r="AY39" s="502"/>
      <c r="AZ39" s="503"/>
      <c r="BA39" s="503"/>
      <c r="BB39" s="502"/>
      <c r="BC39" s="502"/>
      <c r="BD39" s="503"/>
      <c r="BE39" s="503"/>
      <c r="BF39" s="502"/>
      <c r="BG39" s="494"/>
      <c r="BH39" s="503"/>
      <c r="BI39" s="503"/>
      <c r="BJ39" s="502"/>
      <c r="BK39" s="503"/>
      <c r="BL39" s="502"/>
      <c r="BM39" s="503"/>
      <c r="BN39" s="502"/>
      <c r="BO39" s="503"/>
      <c r="BP39" s="502"/>
      <c r="BQ39" s="494"/>
      <c r="BR39" s="503"/>
      <c r="BS39" s="502"/>
      <c r="BT39" s="502"/>
      <c r="BU39" s="502"/>
      <c r="BV39" s="503"/>
      <c r="BW39" s="502"/>
      <c r="BX39" s="502"/>
      <c r="BY39" s="503"/>
      <c r="BZ39" s="502"/>
      <c r="CA39" s="494"/>
      <c r="CB39" s="502"/>
      <c r="CC39" s="157"/>
      <c r="CD39" s="157"/>
      <c r="CE39" s="157"/>
      <c r="CF39" s="157"/>
      <c r="CG39" s="157"/>
      <c r="CH39" s="157"/>
      <c r="CI39" s="157"/>
      <c r="CJ39" s="157"/>
      <c r="CK39" s="157"/>
      <c r="CL39" s="157"/>
      <c r="CM39" s="157"/>
      <c r="CN39" s="157"/>
      <c r="CO39" s="157"/>
      <c r="CP39" s="157"/>
      <c r="CQ39" s="157"/>
      <c r="CR39" s="157"/>
      <c r="CS39" s="157"/>
      <c r="CT39" s="157"/>
      <c r="CU39" s="157"/>
      <c r="CV39" s="157"/>
      <c r="CW39" s="157"/>
      <c r="CX39" s="157"/>
      <c r="CY39" s="157"/>
      <c r="CZ39" s="157"/>
      <c r="DA39" s="157"/>
      <c r="DB39" s="157"/>
    </row>
    <row r="40" spans="1:106" ht="15.75" customHeight="1" x14ac:dyDescent="0.3">
      <c r="A40" s="484"/>
      <c r="B40" s="486"/>
      <c r="C40" s="486"/>
      <c r="D40" s="486"/>
      <c r="E40" s="487"/>
      <c r="F40" s="486"/>
      <c r="G40" s="486"/>
      <c r="H40" s="486"/>
      <c r="I40" s="502"/>
      <c r="J40" s="502"/>
      <c r="K40" s="486"/>
      <c r="L40" s="487"/>
      <c r="M40" s="484"/>
      <c r="N40" s="490"/>
      <c r="O40" s="491"/>
      <c r="P40" s="491"/>
      <c r="Q40" s="491">
        <f t="shared" si="13"/>
        <v>0</v>
      </c>
      <c r="R40" s="490"/>
      <c r="S40" s="491"/>
      <c r="T40" s="493"/>
      <c r="U40" s="494">
        <v>6</v>
      </c>
      <c r="V40" s="495"/>
      <c r="W40" s="494" t="str">
        <f t="shared" si="14"/>
        <v/>
      </c>
      <c r="X40" s="494" t="str">
        <f t="shared" si="14"/>
        <v/>
      </c>
      <c r="Y40" s="494"/>
      <c r="Z40" s="494"/>
      <c r="AA40" s="494"/>
      <c r="AB40" s="494"/>
      <c r="AC40" s="497"/>
      <c r="AD40" s="497"/>
      <c r="AE40" s="498" t="str">
        <f t="shared" si="4"/>
        <v/>
      </c>
      <c r="AF40" s="497"/>
      <c r="AG40" s="497"/>
      <c r="AH40" s="497"/>
      <c r="AI40" s="176" t="str">
        <f>IFERROR(IF(AND(X39="Probabilidad",X40="Probabilidad"),(AK39-(+AK39*AE40)),IF(AND(X39="Impacto",X40="Probabilidad"),(AK38-(+AK38*AE40)),IF(X40="Impacto",AK39,""))),"")</f>
        <v/>
      </c>
      <c r="AJ40" s="499" t="str">
        <f t="shared" si="5"/>
        <v/>
      </c>
      <c r="AK40" s="498" t="str">
        <f t="shared" si="15"/>
        <v/>
      </c>
      <c r="AL40" s="499" t="str">
        <f>IFERROR(IF(AM40="","",IF(AM40&lt;=0.2,"Leve",IF(AM40&lt;=0.4,"Menor",IF(AM40&lt;=0.6,"Moderado",IF(AM40&lt;=0.8,"Mayor","Catastrófico"))))),"")</f>
        <v/>
      </c>
      <c r="AM40" s="498" t="str">
        <f>IFERROR(IF(AND(X39="Impacto",X40="Impacto"),(AM39-(+AM39*AE40)),IF(AND(X39="Probabilidad",X40="Impacto"),(AM38-(+AM38*AE40)),IF(X40="Probabilidad",AM39,""))),"")</f>
        <v/>
      </c>
      <c r="AN40" s="500" t="str">
        <f t="shared" si="16"/>
        <v/>
      </c>
      <c r="AO40" s="515"/>
      <c r="AP40" s="502"/>
      <c r="AQ40" s="502"/>
      <c r="AR40" s="503"/>
      <c r="AS40" s="503"/>
      <c r="AT40" s="502"/>
      <c r="AU40" s="502"/>
      <c r="AV40" s="503"/>
      <c r="AW40" s="503"/>
      <c r="AX40" s="502"/>
      <c r="AY40" s="502"/>
      <c r="AZ40" s="503"/>
      <c r="BA40" s="503"/>
      <c r="BB40" s="502"/>
      <c r="BC40" s="502"/>
      <c r="BD40" s="503"/>
      <c r="BE40" s="503"/>
      <c r="BF40" s="502"/>
      <c r="BG40" s="494"/>
      <c r="BH40" s="503"/>
      <c r="BI40" s="503"/>
      <c r="BJ40" s="502"/>
      <c r="BK40" s="503"/>
      <c r="BL40" s="502"/>
      <c r="BM40" s="503"/>
      <c r="BN40" s="502"/>
      <c r="BO40" s="503"/>
      <c r="BP40" s="502"/>
      <c r="BQ40" s="494"/>
      <c r="BR40" s="503"/>
      <c r="BS40" s="502"/>
      <c r="BT40" s="502"/>
      <c r="BU40" s="502"/>
      <c r="BV40" s="503"/>
      <c r="BW40" s="502"/>
      <c r="BX40" s="502"/>
      <c r="BY40" s="503"/>
      <c r="BZ40" s="502"/>
      <c r="CA40" s="494"/>
      <c r="CB40" s="502"/>
      <c r="CC40" s="157"/>
      <c r="CD40" s="157"/>
      <c r="CE40" s="157"/>
      <c r="CF40" s="157"/>
      <c r="CG40" s="157"/>
      <c r="CH40" s="157"/>
      <c r="CI40" s="157"/>
      <c r="CJ40" s="157"/>
      <c r="CK40" s="157"/>
      <c r="CL40" s="157"/>
      <c r="CM40" s="157"/>
      <c r="CN40" s="157"/>
      <c r="CO40" s="157"/>
      <c r="CP40" s="157"/>
      <c r="CQ40" s="157"/>
      <c r="CR40" s="157"/>
      <c r="CS40" s="157"/>
      <c r="CT40" s="157"/>
      <c r="CU40" s="157"/>
      <c r="CV40" s="157"/>
      <c r="CW40" s="157"/>
      <c r="CX40" s="157"/>
      <c r="CY40" s="157"/>
      <c r="CZ40" s="157"/>
      <c r="DA40" s="157"/>
      <c r="DB40" s="157"/>
    </row>
    <row r="41" spans="1:106" ht="15.75" customHeight="1" x14ac:dyDescent="0.3">
      <c r="A41" s="484">
        <v>7</v>
      </c>
      <c r="B41" s="486"/>
      <c r="C41" s="486"/>
      <c r="D41" s="486"/>
      <c r="E41" s="487"/>
      <c r="F41" s="486"/>
      <c r="G41" s="486"/>
      <c r="H41" s="486"/>
      <c r="I41" s="502"/>
      <c r="J41" s="502"/>
      <c r="K41" s="486"/>
      <c r="L41" s="487"/>
      <c r="M41" s="484"/>
      <c r="N41" s="490" t="str">
        <f>IF(M41&lt;=0,"",IF(M41&lt;=2,"Muy Baja",IF(M41&lt;=24,"Baja",IF(M41&lt;=500,"Media",IF(M41&lt;=5000,"Alta","Muy Alta")))))</f>
        <v/>
      </c>
      <c r="O41" s="491" t="str">
        <f>IF(N41="","",IF(N41="Muy Baja",0.2,IF(N41="Baja",0.4,IF(N41="Media",0.6,IF(N41="Alta",0.8,IF(N41="Muy Alta",1,))))))</f>
        <v/>
      </c>
      <c r="P41" s="491"/>
      <c r="Q41" s="491">
        <f>IF(NOT(ISERROR(MATCH(P41,'Tabla Impacto'!$B$221:$B$223,0))),'Tabla Impacto'!$F$223&amp;"Por favor no seleccionar los criterios de impacto(Afectación Económica o presupuestal y Pérdida Reputacional)",P41)</f>
        <v>0</v>
      </c>
      <c r="R41" s="490" t="str">
        <f>IF(OR(Q41='Tabla Impacto'!$C$11,Q41='Tabla Impacto'!$D$11),"Leve",IF(OR(Q41='Tabla Impacto'!$C$12,Q41='Tabla Impacto'!$D$12),"Menor",IF(OR(Q41='Tabla Impacto'!$C$13,Q41='Tabla Impacto'!$D$13),"Moderado",IF(OR(Q41='Tabla Impacto'!$C$14,Q41='Tabla Impacto'!$D$14),"Mayor",IF(OR(Q41='Tabla Impacto'!$C$15,Q41='Tabla Impacto'!$D$15),"Catastrófico","")))))</f>
        <v/>
      </c>
      <c r="S41" s="491" t="str">
        <f>IF(R41="","",IF(R41="Leve",0.2,IF(R41="Menor",0.4,IF(R41="Moderado",0.6,IF(R41="Mayor",0.8,IF(R41="Catastrófico",1,))))))</f>
        <v/>
      </c>
      <c r="T41" s="493" t="str">
        <f>IF(OR(AND(N41="Muy Baja",R41="Leve"),AND(N41="Muy Baja",R41="Menor"),AND(N41="Baja",R41="Leve")),"Bajo",IF(OR(AND(N41="Muy baja",R41="Moderado"),AND(N41="Baja",R41="Menor"),AND(N41="Baja",R41="Moderado"),AND(N41="Media",R41="Leve"),AND(N41="Media",R41="Menor"),AND(N41="Media",R41="Moderado"),AND(N41="Alta",R41="Leve"),AND(N41="Alta",R41="Menor")),"Moderado",IF(OR(AND(N41="Muy Baja",R41="Mayor"),AND(N41="Baja",R41="Mayor"),AND(N41="Media",R41="Mayor"),AND(N41="Alta",R41="Moderado"),AND(N41="Alta",R41="Mayor"),AND(N41="Muy Alta",R41="Leve"),AND(N41="Muy Alta",R41="Menor"),AND(N41="Muy Alta",R41="Moderado"),AND(N41="Muy Alta",R41="Mayor")),"Alto",IF(OR(AND(N41="Muy Baja",R41="Catastrófico"),AND(N41="Baja",R41="Catastrófico"),AND(N41="Media",R41="Catastrófico"),AND(N41="Alta",R41="Catastrófico"),AND(N41="Muy Alta",R41="Catastrófico")),"Extremo",""))))</f>
        <v/>
      </c>
      <c r="U41" s="494">
        <v>1</v>
      </c>
      <c r="V41" s="495"/>
      <c r="W41" s="494" t="str">
        <f t="shared" si="14"/>
        <v/>
      </c>
      <c r="X41" s="494" t="str">
        <f t="shared" si="14"/>
        <v/>
      </c>
      <c r="Y41" s="494"/>
      <c r="Z41" s="494"/>
      <c r="AA41" s="494"/>
      <c r="AB41" s="494"/>
      <c r="AC41" s="497"/>
      <c r="AD41" s="497"/>
      <c r="AE41" s="498" t="str">
        <f t="shared" si="4"/>
        <v/>
      </c>
      <c r="AF41" s="497"/>
      <c r="AG41" s="497"/>
      <c r="AH41" s="497"/>
      <c r="AI41" s="176" t="str">
        <f>IFERROR(IF(X41="Probabilidad",(O41-(+O41*AE41)),IF(X41="Impacto",O41,"")),"")</f>
        <v/>
      </c>
      <c r="AJ41" s="499" t="str">
        <f>IFERROR(IF(AI41="","",IF(AI41&lt;=0.2,"Muy Baja",IF(AI41&lt;=0.4,"Baja",IF(AI41&lt;=0.6,"Media",IF(AI41&lt;=0.8,"Alta","Muy Alta"))))),"")</f>
        <v/>
      </c>
      <c r="AK41" s="498" t="str">
        <f t="shared" si="15"/>
        <v/>
      </c>
      <c r="AL41" s="499" t="str">
        <f>IFERROR(IF(AM41="","",IF(AM41&lt;=0.2,"Leve",IF(AM41&lt;=0.4,"Menor",IF(AM41&lt;=0.6,"Moderado",IF(AM41&lt;=0.8,"Mayor","Catastrófico"))))),"")</f>
        <v/>
      </c>
      <c r="AM41" s="498" t="str">
        <f>IFERROR(IF(X41="Impacto",(S41-(+S41*AE41)),IF(X41="Probabilidad",S41,"")),"")</f>
        <v/>
      </c>
      <c r="AN41" s="500" t="str">
        <f t="shared" si="16"/>
        <v/>
      </c>
      <c r="AO41" s="501"/>
      <c r="AP41" s="502"/>
      <c r="AQ41" s="502"/>
      <c r="AR41" s="503"/>
      <c r="AS41" s="503"/>
      <c r="AT41" s="502"/>
      <c r="AU41" s="502"/>
      <c r="AV41" s="503"/>
      <c r="AW41" s="503"/>
      <c r="AX41" s="502"/>
      <c r="AY41" s="502"/>
      <c r="AZ41" s="503"/>
      <c r="BA41" s="503"/>
      <c r="BB41" s="502"/>
      <c r="BC41" s="502"/>
      <c r="BD41" s="503"/>
      <c r="BE41" s="503"/>
      <c r="BF41" s="502"/>
      <c r="BG41" s="494"/>
      <c r="BH41" s="503"/>
      <c r="BI41" s="503"/>
      <c r="BJ41" s="502"/>
      <c r="BK41" s="503"/>
      <c r="BL41" s="502"/>
      <c r="BM41" s="503"/>
      <c r="BN41" s="502"/>
      <c r="BO41" s="503"/>
      <c r="BP41" s="502"/>
      <c r="BQ41" s="494"/>
      <c r="BR41" s="503"/>
      <c r="BS41" s="502"/>
      <c r="BT41" s="502"/>
      <c r="BU41" s="502"/>
      <c r="BV41" s="503"/>
      <c r="BW41" s="502"/>
      <c r="BX41" s="502"/>
      <c r="BY41" s="503"/>
      <c r="BZ41" s="502"/>
      <c r="CA41" s="494"/>
      <c r="CB41" s="502"/>
      <c r="CC41" s="157"/>
      <c r="CD41" s="157"/>
      <c r="CE41" s="157"/>
      <c r="CF41" s="157"/>
      <c r="CG41" s="157"/>
      <c r="CH41" s="157"/>
      <c r="CI41" s="157"/>
      <c r="CJ41" s="157"/>
      <c r="CK41" s="157"/>
      <c r="CL41" s="157"/>
      <c r="CM41" s="157"/>
      <c r="CN41" s="157"/>
      <c r="CO41" s="157"/>
      <c r="CP41" s="157"/>
      <c r="CQ41" s="157"/>
      <c r="CR41" s="157"/>
      <c r="CS41" s="157"/>
      <c r="CT41" s="157"/>
      <c r="CU41" s="157"/>
      <c r="CV41" s="157"/>
      <c r="CW41" s="157"/>
      <c r="CX41" s="157"/>
      <c r="CY41" s="157"/>
      <c r="CZ41" s="157"/>
      <c r="DA41" s="157"/>
      <c r="DB41" s="157"/>
    </row>
    <row r="42" spans="1:106" ht="15.75" customHeight="1" x14ac:dyDescent="0.3">
      <c r="A42" s="484"/>
      <c r="B42" s="486"/>
      <c r="C42" s="486"/>
      <c r="D42" s="486"/>
      <c r="E42" s="487"/>
      <c r="F42" s="486"/>
      <c r="G42" s="486"/>
      <c r="H42" s="486"/>
      <c r="I42" s="502"/>
      <c r="J42" s="502"/>
      <c r="K42" s="486"/>
      <c r="L42" s="487"/>
      <c r="M42" s="484"/>
      <c r="N42" s="490"/>
      <c r="O42" s="491"/>
      <c r="P42" s="491"/>
      <c r="Q42" s="491">
        <f t="shared" ref="Q42:Q46" si="17">IF(NOT(ISERROR(MATCH(P42,_xlfn.ANCHORARRAY(E53),0))),O55&amp;"Por favor no seleccionar los criterios de impacto",P42)</f>
        <v>0</v>
      </c>
      <c r="R42" s="490"/>
      <c r="S42" s="491"/>
      <c r="T42" s="493"/>
      <c r="U42" s="494">
        <v>2</v>
      </c>
      <c r="V42" s="495"/>
      <c r="W42" s="494" t="str">
        <f t="shared" si="14"/>
        <v/>
      </c>
      <c r="X42" s="494" t="str">
        <f t="shared" si="14"/>
        <v/>
      </c>
      <c r="Y42" s="494"/>
      <c r="Z42" s="494"/>
      <c r="AA42" s="494"/>
      <c r="AB42" s="494"/>
      <c r="AC42" s="497"/>
      <c r="AD42" s="497"/>
      <c r="AE42" s="498" t="str">
        <f t="shared" si="4"/>
        <v/>
      </c>
      <c r="AF42" s="497"/>
      <c r="AG42" s="497"/>
      <c r="AH42" s="497"/>
      <c r="AI42" s="176" t="str">
        <f>IFERROR(IF(AND(X41="Probabilidad",X42="Probabilidad"),(AK41-(+AK41*AE42)),IF(X42="Probabilidad",(O41-(+O41*AE42)),IF(X42="Impacto",AK41,""))),"")</f>
        <v/>
      </c>
      <c r="AJ42" s="499" t="str">
        <f t="shared" si="5"/>
        <v/>
      </c>
      <c r="AK42" s="498" t="str">
        <f t="shared" si="15"/>
        <v/>
      </c>
      <c r="AL42" s="499" t="str">
        <f t="shared" si="7"/>
        <v/>
      </c>
      <c r="AM42" s="498" t="str">
        <f>IFERROR(IF(AND(X41="Impacto",X42="Impacto"),(AM35-(+AM35*AE42)),IF(X42="Impacto",($S$41-(+$S$41*AE42)),IF(X42="Probabilidad",AM35,""))),"")</f>
        <v/>
      </c>
      <c r="AN42" s="500" t="str">
        <f t="shared" si="16"/>
        <v/>
      </c>
      <c r="AO42" s="510"/>
      <c r="AP42" s="502"/>
      <c r="AQ42" s="502"/>
      <c r="AR42" s="503"/>
      <c r="AS42" s="503"/>
      <c r="AT42" s="502"/>
      <c r="AU42" s="502"/>
      <c r="AV42" s="503"/>
      <c r="AW42" s="503"/>
      <c r="AX42" s="502"/>
      <c r="AY42" s="502"/>
      <c r="AZ42" s="503"/>
      <c r="BA42" s="503"/>
      <c r="BB42" s="502"/>
      <c r="BC42" s="502"/>
      <c r="BD42" s="503"/>
      <c r="BE42" s="503"/>
      <c r="BF42" s="502"/>
      <c r="BG42" s="494"/>
      <c r="BH42" s="503"/>
      <c r="BI42" s="503"/>
      <c r="BJ42" s="502"/>
      <c r="BK42" s="503"/>
      <c r="BL42" s="502"/>
      <c r="BM42" s="503"/>
      <c r="BN42" s="502"/>
      <c r="BO42" s="503"/>
      <c r="BP42" s="502"/>
      <c r="BQ42" s="494"/>
      <c r="BR42" s="503"/>
      <c r="BS42" s="502"/>
      <c r="BT42" s="502"/>
      <c r="BU42" s="502"/>
      <c r="BV42" s="503"/>
      <c r="BW42" s="502"/>
      <c r="BX42" s="502"/>
      <c r="BY42" s="503"/>
      <c r="BZ42" s="502"/>
      <c r="CA42" s="494"/>
      <c r="CB42" s="502"/>
      <c r="CC42" s="157"/>
      <c r="CD42" s="157"/>
      <c r="CE42" s="157"/>
      <c r="CF42" s="157"/>
      <c r="CG42" s="157"/>
      <c r="CH42" s="157"/>
      <c r="CI42" s="157"/>
      <c r="CJ42" s="157"/>
      <c r="CK42" s="157"/>
      <c r="CL42" s="157"/>
      <c r="CM42" s="157"/>
      <c r="CN42" s="157"/>
      <c r="CO42" s="157"/>
      <c r="CP42" s="157"/>
      <c r="CQ42" s="157"/>
      <c r="CR42" s="157"/>
      <c r="CS42" s="157"/>
      <c r="CT42" s="157"/>
      <c r="CU42" s="157"/>
      <c r="CV42" s="157"/>
      <c r="CW42" s="157"/>
      <c r="CX42" s="157"/>
      <c r="CY42" s="157"/>
      <c r="CZ42" s="157"/>
      <c r="DA42" s="157"/>
      <c r="DB42" s="157"/>
    </row>
    <row r="43" spans="1:106" ht="15.75" customHeight="1" x14ac:dyDescent="0.3">
      <c r="A43" s="484"/>
      <c r="B43" s="486"/>
      <c r="C43" s="486"/>
      <c r="D43" s="486"/>
      <c r="E43" s="487"/>
      <c r="F43" s="486"/>
      <c r="G43" s="486"/>
      <c r="H43" s="486"/>
      <c r="I43" s="502"/>
      <c r="J43" s="502"/>
      <c r="K43" s="486"/>
      <c r="L43" s="487"/>
      <c r="M43" s="484"/>
      <c r="N43" s="490"/>
      <c r="O43" s="491"/>
      <c r="P43" s="491"/>
      <c r="Q43" s="491">
        <f t="shared" si="17"/>
        <v>0</v>
      </c>
      <c r="R43" s="490"/>
      <c r="S43" s="491"/>
      <c r="T43" s="493"/>
      <c r="U43" s="494">
        <v>3</v>
      </c>
      <c r="V43" s="562"/>
      <c r="W43" s="494" t="str">
        <f t="shared" si="14"/>
        <v/>
      </c>
      <c r="X43" s="494" t="str">
        <f t="shared" si="14"/>
        <v/>
      </c>
      <c r="Y43" s="494"/>
      <c r="Z43" s="494"/>
      <c r="AA43" s="494"/>
      <c r="AB43" s="494"/>
      <c r="AC43" s="497"/>
      <c r="AD43" s="497"/>
      <c r="AE43" s="498" t="str">
        <f t="shared" si="4"/>
        <v/>
      </c>
      <c r="AF43" s="497"/>
      <c r="AG43" s="497"/>
      <c r="AH43" s="497"/>
      <c r="AI43" s="176" t="str">
        <f>IFERROR(IF(AND(X42="Probabilidad",X43="Probabilidad"),(AK42-(+AK42*AE43)),IF(AND(X42="Impacto",X43="Probabilidad"),(AK41-(+AK41*AE43)),IF(X43="Impacto",AK42,""))),"")</f>
        <v/>
      </c>
      <c r="AJ43" s="499" t="str">
        <f t="shared" si="5"/>
        <v/>
      </c>
      <c r="AK43" s="498" t="str">
        <f t="shared" si="15"/>
        <v/>
      </c>
      <c r="AL43" s="499" t="str">
        <f t="shared" si="7"/>
        <v/>
      </c>
      <c r="AM43" s="498" t="str">
        <f>IFERROR(IF(AND(X42="Impacto",X43="Impacto"),(AM42-(+AM42*AE43)),IF(AND(X42="Probabilidad",X43="Impacto"),(AM41-(+AM41*AE43)),IF(X43="Probabilidad",AM42,""))),"")</f>
        <v/>
      </c>
      <c r="AN43" s="500" t="str">
        <f t="shared" si="16"/>
        <v/>
      </c>
      <c r="AO43" s="510"/>
      <c r="AP43" s="502"/>
      <c r="AQ43" s="502"/>
      <c r="AR43" s="503"/>
      <c r="AS43" s="503"/>
      <c r="AT43" s="502"/>
      <c r="AU43" s="502"/>
      <c r="AV43" s="503"/>
      <c r="AW43" s="503"/>
      <c r="AX43" s="502"/>
      <c r="AY43" s="502"/>
      <c r="AZ43" s="503"/>
      <c r="BA43" s="503"/>
      <c r="BB43" s="502"/>
      <c r="BC43" s="502"/>
      <c r="BD43" s="503"/>
      <c r="BE43" s="503"/>
      <c r="BF43" s="502"/>
      <c r="BG43" s="494"/>
      <c r="BH43" s="503"/>
      <c r="BI43" s="503"/>
      <c r="BJ43" s="502"/>
      <c r="BK43" s="503"/>
      <c r="BL43" s="502"/>
      <c r="BM43" s="503"/>
      <c r="BN43" s="502"/>
      <c r="BO43" s="503"/>
      <c r="BP43" s="502"/>
      <c r="BQ43" s="494"/>
      <c r="BR43" s="503"/>
      <c r="BS43" s="502"/>
      <c r="BT43" s="502"/>
      <c r="BU43" s="502"/>
      <c r="BV43" s="503"/>
      <c r="BW43" s="502"/>
      <c r="BX43" s="502"/>
      <c r="BY43" s="503"/>
      <c r="BZ43" s="502"/>
      <c r="CA43" s="494"/>
      <c r="CB43" s="502"/>
      <c r="CC43" s="157"/>
      <c r="CD43" s="157"/>
      <c r="CE43" s="157"/>
      <c r="CF43" s="157"/>
      <c r="CG43" s="157"/>
      <c r="CH43" s="157"/>
      <c r="CI43" s="157"/>
      <c r="CJ43" s="157"/>
      <c r="CK43" s="157"/>
      <c r="CL43" s="157"/>
      <c r="CM43" s="157"/>
      <c r="CN43" s="157"/>
      <c r="CO43" s="157"/>
      <c r="CP43" s="157"/>
      <c r="CQ43" s="157"/>
      <c r="CR43" s="157"/>
      <c r="CS43" s="157"/>
      <c r="CT43" s="157"/>
      <c r="CU43" s="157"/>
      <c r="CV43" s="157"/>
      <c r="CW43" s="157"/>
      <c r="CX43" s="157"/>
      <c r="CY43" s="157"/>
      <c r="CZ43" s="157"/>
      <c r="DA43" s="157"/>
      <c r="DB43" s="157"/>
    </row>
    <row r="44" spans="1:106" ht="15.75" customHeight="1" x14ac:dyDescent="0.3">
      <c r="A44" s="484"/>
      <c r="B44" s="486"/>
      <c r="C44" s="486"/>
      <c r="D44" s="486"/>
      <c r="E44" s="487"/>
      <c r="F44" s="486"/>
      <c r="G44" s="486"/>
      <c r="H44" s="486"/>
      <c r="I44" s="502"/>
      <c r="J44" s="502"/>
      <c r="K44" s="486"/>
      <c r="L44" s="487"/>
      <c r="M44" s="484"/>
      <c r="N44" s="490"/>
      <c r="O44" s="491"/>
      <c r="P44" s="491"/>
      <c r="Q44" s="491">
        <f t="shared" si="17"/>
        <v>0</v>
      </c>
      <c r="R44" s="490"/>
      <c r="S44" s="491"/>
      <c r="T44" s="493"/>
      <c r="U44" s="494">
        <v>4</v>
      </c>
      <c r="V44" s="495"/>
      <c r="W44" s="494" t="str">
        <f t="shared" si="14"/>
        <v/>
      </c>
      <c r="X44" s="494" t="str">
        <f t="shared" si="14"/>
        <v/>
      </c>
      <c r="Y44" s="494"/>
      <c r="Z44" s="494"/>
      <c r="AA44" s="494"/>
      <c r="AB44" s="494"/>
      <c r="AC44" s="497"/>
      <c r="AD44" s="497"/>
      <c r="AE44" s="498" t="str">
        <f t="shared" si="4"/>
        <v/>
      </c>
      <c r="AF44" s="497"/>
      <c r="AG44" s="497"/>
      <c r="AH44" s="497"/>
      <c r="AI44" s="176" t="str">
        <f>IFERROR(IF(AND(X43="Probabilidad",X44="Probabilidad"),(AK43-(+AK43*AE44)),IF(AND(X43="Impacto",X44="Probabilidad"),(AK42-(+AK42*AE44)),IF(X44="Impacto",AK43,""))),"")</f>
        <v/>
      </c>
      <c r="AJ44" s="499" t="str">
        <f t="shared" si="5"/>
        <v/>
      </c>
      <c r="AK44" s="498" t="str">
        <f t="shared" si="15"/>
        <v/>
      </c>
      <c r="AL44" s="499" t="str">
        <f t="shared" si="7"/>
        <v/>
      </c>
      <c r="AM44" s="498" t="str">
        <f>IFERROR(IF(AND(X43="Impacto",X44="Impacto"),(AM43-(+AM43*AE44)),IF(AND(X43="Probabilidad",X44="Impacto"),(AM42-(+AM42*AE44)),IF(X44="Probabilidad",AM43,""))),"")</f>
        <v/>
      </c>
      <c r="AN44" s="500" t="str">
        <f t="shared" si="16"/>
        <v/>
      </c>
      <c r="AO44" s="510"/>
      <c r="AP44" s="502"/>
      <c r="AQ44" s="502"/>
      <c r="AR44" s="503"/>
      <c r="AS44" s="503"/>
      <c r="AT44" s="502"/>
      <c r="AU44" s="502"/>
      <c r="AV44" s="503"/>
      <c r="AW44" s="503"/>
      <c r="AX44" s="502"/>
      <c r="AY44" s="502"/>
      <c r="AZ44" s="503"/>
      <c r="BA44" s="503"/>
      <c r="BB44" s="502"/>
      <c r="BC44" s="502"/>
      <c r="BD44" s="503"/>
      <c r="BE44" s="503"/>
      <c r="BF44" s="502"/>
      <c r="BG44" s="494"/>
      <c r="BH44" s="503"/>
      <c r="BI44" s="503"/>
      <c r="BJ44" s="502"/>
      <c r="BK44" s="503"/>
      <c r="BL44" s="502"/>
      <c r="BM44" s="503"/>
      <c r="BN44" s="502"/>
      <c r="BO44" s="503"/>
      <c r="BP44" s="502"/>
      <c r="BQ44" s="494"/>
      <c r="BR44" s="503"/>
      <c r="BS44" s="502"/>
      <c r="BT44" s="502"/>
      <c r="BU44" s="502"/>
      <c r="BV44" s="503"/>
      <c r="BW44" s="502"/>
      <c r="BX44" s="502"/>
      <c r="BY44" s="503"/>
      <c r="BZ44" s="502"/>
      <c r="CA44" s="494"/>
      <c r="CB44" s="502"/>
      <c r="CC44" s="157"/>
      <c r="CD44" s="157"/>
      <c r="CE44" s="157"/>
      <c r="CF44" s="157"/>
      <c r="CG44" s="157"/>
      <c r="CH44" s="157"/>
      <c r="CI44" s="157"/>
      <c r="CJ44" s="157"/>
      <c r="CK44" s="157"/>
      <c r="CL44" s="157"/>
      <c r="CM44" s="157"/>
      <c r="CN44" s="157"/>
      <c r="CO44" s="157"/>
      <c r="CP44" s="157"/>
      <c r="CQ44" s="157"/>
      <c r="CR44" s="157"/>
      <c r="CS44" s="157"/>
      <c r="CT44" s="157"/>
      <c r="CU44" s="157"/>
      <c r="CV44" s="157"/>
      <c r="CW44" s="157"/>
      <c r="CX44" s="157"/>
      <c r="CY44" s="157"/>
      <c r="CZ44" s="157"/>
      <c r="DA44" s="157"/>
      <c r="DB44" s="157"/>
    </row>
    <row r="45" spans="1:106" ht="15.75" customHeight="1" x14ac:dyDescent="0.3">
      <c r="A45" s="484"/>
      <c r="B45" s="486"/>
      <c r="C45" s="486"/>
      <c r="D45" s="486"/>
      <c r="E45" s="487"/>
      <c r="F45" s="486"/>
      <c r="G45" s="486"/>
      <c r="H45" s="486"/>
      <c r="I45" s="502"/>
      <c r="J45" s="502"/>
      <c r="K45" s="486"/>
      <c r="L45" s="487"/>
      <c r="M45" s="484"/>
      <c r="N45" s="490"/>
      <c r="O45" s="491"/>
      <c r="P45" s="491"/>
      <c r="Q45" s="491">
        <f t="shared" si="17"/>
        <v>0</v>
      </c>
      <c r="R45" s="490"/>
      <c r="S45" s="491"/>
      <c r="T45" s="493"/>
      <c r="U45" s="494">
        <v>5</v>
      </c>
      <c r="V45" s="495"/>
      <c r="W45" s="494" t="str">
        <f t="shared" si="14"/>
        <v/>
      </c>
      <c r="X45" s="494" t="str">
        <f t="shared" si="14"/>
        <v/>
      </c>
      <c r="Y45" s="494"/>
      <c r="Z45" s="494"/>
      <c r="AA45" s="494"/>
      <c r="AB45" s="494"/>
      <c r="AC45" s="497"/>
      <c r="AD45" s="497"/>
      <c r="AE45" s="498" t="str">
        <f t="shared" si="4"/>
        <v/>
      </c>
      <c r="AF45" s="497"/>
      <c r="AG45" s="497"/>
      <c r="AH45" s="497"/>
      <c r="AI45" s="176" t="str">
        <f>IFERROR(IF(AND(X44="Probabilidad",X45="Probabilidad"),(AK44-(+AK44*AE45)),IF(AND(X44="Impacto",X45="Probabilidad"),(AK43-(+AK43*AE45)),IF(X45="Impacto",AK44,""))),"")</f>
        <v/>
      </c>
      <c r="AJ45" s="499" t="str">
        <f t="shared" si="5"/>
        <v/>
      </c>
      <c r="AK45" s="498" t="str">
        <f t="shared" si="15"/>
        <v/>
      </c>
      <c r="AL45" s="499" t="str">
        <f t="shared" si="7"/>
        <v/>
      </c>
      <c r="AM45" s="498" t="str">
        <f>IFERROR(IF(AND(X44="Impacto",X45="Impacto"),(AM44-(+AM44*AE45)),IF(AND(X44="Probabilidad",X45="Impacto"),(AM43-(+AM43*AE45)),IF(X45="Probabilidad",AM44,""))),"")</f>
        <v/>
      </c>
      <c r="AN45" s="500" t="str">
        <f t="shared" si="16"/>
        <v/>
      </c>
      <c r="AO45" s="510"/>
      <c r="AP45" s="502"/>
      <c r="AQ45" s="502"/>
      <c r="AR45" s="503"/>
      <c r="AS45" s="503"/>
      <c r="AT45" s="502"/>
      <c r="AU45" s="502"/>
      <c r="AV45" s="503"/>
      <c r="AW45" s="503"/>
      <c r="AX45" s="502"/>
      <c r="AY45" s="502"/>
      <c r="AZ45" s="503"/>
      <c r="BA45" s="503"/>
      <c r="BB45" s="502"/>
      <c r="BC45" s="502"/>
      <c r="BD45" s="503"/>
      <c r="BE45" s="503"/>
      <c r="BF45" s="502"/>
      <c r="BG45" s="494"/>
      <c r="BH45" s="503"/>
      <c r="BI45" s="503"/>
      <c r="BJ45" s="502"/>
      <c r="BK45" s="503"/>
      <c r="BL45" s="502"/>
      <c r="BM45" s="503"/>
      <c r="BN45" s="502"/>
      <c r="BO45" s="503"/>
      <c r="BP45" s="502"/>
      <c r="BQ45" s="494"/>
      <c r="BR45" s="503"/>
      <c r="BS45" s="502"/>
      <c r="BT45" s="502"/>
      <c r="BU45" s="502"/>
      <c r="BV45" s="503"/>
      <c r="BW45" s="502"/>
      <c r="BX45" s="502"/>
      <c r="BY45" s="503"/>
      <c r="BZ45" s="502"/>
      <c r="CA45" s="494"/>
      <c r="CB45" s="502"/>
      <c r="CC45" s="157"/>
      <c r="CD45" s="157"/>
      <c r="CE45" s="157"/>
      <c r="CF45" s="157"/>
      <c r="CG45" s="157"/>
      <c r="CH45" s="157"/>
      <c r="CI45" s="157"/>
      <c r="CJ45" s="157"/>
      <c r="CK45" s="157"/>
      <c r="CL45" s="157"/>
      <c r="CM45" s="157"/>
      <c r="CN45" s="157"/>
      <c r="CO45" s="157"/>
      <c r="CP45" s="157"/>
      <c r="CQ45" s="157"/>
      <c r="CR45" s="157"/>
      <c r="CS45" s="157"/>
      <c r="CT45" s="157"/>
      <c r="CU45" s="157"/>
      <c r="CV45" s="157"/>
      <c r="CW45" s="157"/>
      <c r="CX45" s="157"/>
      <c r="CY45" s="157"/>
      <c r="CZ45" s="157"/>
      <c r="DA45" s="157"/>
      <c r="DB45" s="157"/>
    </row>
    <row r="46" spans="1:106" ht="15.75" customHeight="1" x14ac:dyDescent="0.3">
      <c r="A46" s="484"/>
      <c r="B46" s="486"/>
      <c r="C46" s="486"/>
      <c r="D46" s="486"/>
      <c r="E46" s="487"/>
      <c r="F46" s="486"/>
      <c r="G46" s="486"/>
      <c r="H46" s="486"/>
      <c r="I46" s="502"/>
      <c r="J46" s="502"/>
      <c r="K46" s="486"/>
      <c r="L46" s="487"/>
      <c r="M46" s="484"/>
      <c r="N46" s="490"/>
      <c r="O46" s="491"/>
      <c r="P46" s="491"/>
      <c r="Q46" s="491">
        <f t="shared" si="17"/>
        <v>0</v>
      </c>
      <c r="R46" s="490"/>
      <c r="S46" s="491"/>
      <c r="T46" s="493"/>
      <c r="U46" s="494">
        <v>6</v>
      </c>
      <c r="V46" s="495"/>
      <c r="W46" s="494" t="str">
        <f t="shared" si="14"/>
        <v/>
      </c>
      <c r="X46" s="494" t="str">
        <f t="shared" si="14"/>
        <v/>
      </c>
      <c r="Y46" s="494"/>
      <c r="Z46" s="494"/>
      <c r="AA46" s="494"/>
      <c r="AB46" s="494"/>
      <c r="AC46" s="497"/>
      <c r="AD46" s="497"/>
      <c r="AE46" s="498" t="str">
        <f t="shared" si="4"/>
        <v/>
      </c>
      <c r="AF46" s="497"/>
      <c r="AG46" s="497"/>
      <c r="AH46" s="497"/>
      <c r="AI46" s="176" t="str">
        <f>IFERROR(IF(AND(X45="Probabilidad",X46="Probabilidad"),(AK45-(+AK45*AE46)),IF(AND(X45="Impacto",X46="Probabilidad"),(AK44-(+AK44*AE46)),IF(X46="Impacto",AK45,""))),"")</f>
        <v/>
      </c>
      <c r="AJ46" s="499" t="str">
        <f t="shared" si="5"/>
        <v/>
      </c>
      <c r="AK46" s="498" t="str">
        <f t="shared" si="15"/>
        <v/>
      </c>
      <c r="AL46" s="499" t="str">
        <f t="shared" si="7"/>
        <v/>
      </c>
      <c r="AM46" s="498" t="str">
        <f>IFERROR(IF(AND(X45="Impacto",X46="Impacto"),(AM45-(+AM45*AE46)),IF(AND(X45="Probabilidad",X46="Impacto"),(AM44-(+AM44*AE46)),IF(X46="Probabilidad",AM45,""))),"")</f>
        <v/>
      </c>
      <c r="AN46" s="500" t="str">
        <f t="shared" si="16"/>
        <v/>
      </c>
      <c r="AO46" s="515"/>
      <c r="AP46" s="502"/>
      <c r="AQ46" s="502"/>
      <c r="AR46" s="503"/>
      <c r="AS46" s="503"/>
      <c r="AT46" s="502"/>
      <c r="AU46" s="502"/>
      <c r="AV46" s="503"/>
      <c r="AW46" s="503"/>
      <c r="AX46" s="502"/>
      <c r="AY46" s="502"/>
      <c r="AZ46" s="503"/>
      <c r="BA46" s="503"/>
      <c r="BB46" s="502"/>
      <c r="BC46" s="502"/>
      <c r="BD46" s="503"/>
      <c r="BE46" s="503"/>
      <c r="BF46" s="502"/>
      <c r="BG46" s="494"/>
      <c r="BH46" s="503"/>
      <c r="BI46" s="503"/>
      <c r="BJ46" s="502"/>
      <c r="BK46" s="503"/>
      <c r="BL46" s="502"/>
      <c r="BM46" s="503"/>
      <c r="BN46" s="502"/>
      <c r="BO46" s="503"/>
      <c r="BP46" s="502"/>
      <c r="BQ46" s="494"/>
      <c r="BR46" s="503"/>
      <c r="BS46" s="502"/>
      <c r="BT46" s="502"/>
      <c r="BU46" s="502"/>
      <c r="BV46" s="503"/>
      <c r="BW46" s="502"/>
      <c r="BX46" s="502"/>
      <c r="BY46" s="503"/>
      <c r="BZ46" s="502"/>
      <c r="CA46" s="494"/>
      <c r="CB46" s="502"/>
      <c r="CC46" s="157"/>
      <c r="CD46" s="157"/>
      <c r="CE46" s="157"/>
      <c r="CF46" s="157"/>
      <c r="CG46" s="157"/>
      <c r="CH46" s="157"/>
      <c r="CI46" s="157"/>
      <c r="CJ46" s="157"/>
      <c r="CK46" s="157"/>
      <c r="CL46" s="157"/>
      <c r="CM46" s="157"/>
      <c r="CN46" s="157"/>
      <c r="CO46" s="157"/>
      <c r="CP46" s="157"/>
      <c r="CQ46" s="157"/>
      <c r="CR46" s="157"/>
      <c r="CS46" s="157"/>
      <c r="CT46" s="157"/>
      <c r="CU46" s="157"/>
      <c r="CV46" s="157"/>
      <c r="CW46" s="157"/>
      <c r="CX46" s="157"/>
      <c r="CY46" s="157"/>
      <c r="CZ46" s="157"/>
      <c r="DA46" s="157"/>
      <c r="DB46" s="157"/>
    </row>
    <row r="47" spans="1:106" ht="15.75" customHeight="1" x14ac:dyDescent="0.3">
      <c r="A47" s="484">
        <v>8</v>
      </c>
      <c r="B47" s="486"/>
      <c r="C47" s="486"/>
      <c r="D47" s="486"/>
      <c r="E47" s="487"/>
      <c r="F47" s="486"/>
      <c r="G47" s="486"/>
      <c r="H47" s="486"/>
      <c r="I47" s="502"/>
      <c r="J47" s="502"/>
      <c r="K47" s="486"/>
      <c r="L47" s="487"/>
      <c r="M47" s="484"/>
      <c r="N47" s="490" t="str">
        <f>IF(M47&lt;=0,"",IF(M47&lt;=2,"Muy Baja",IF(M47&lt;=24,"Baja",IF(M47&lt;=500,"Media",IF(M47&lt;=5000,"Alta","Muy Alta")))))</f>
        <v/>
      </c>
      <c r="O47" s="491" t="str">
        <f>IF(N47="","",IF(N47="Muy Baja",0.2,IF(N47="Baja",0.4,IF(N47="Media",0.6,IF(N47="Alta",0.8,IF(N47="Muy Alta",1,))))))</f>
        <v/>
      </c>
      <c r="P47" s="491"/>
      <c r="Q47" s="491">
        <f>IF(NOT(ISERROR(MATCH(P47,'Tabla Impacto'!$B$221:$B$223,0))),'Tabla Impacto'!$F$223&amp;"Por favor no seleccionar los criterios de impacto(Afectación Económica o presupuestal y Pérdida Reputacional)",P47)</f>
        <v>0</v>
      </c>
      <c r="R47" s="490" t="str">
        <f>IF(OR(Q47='Tabla Impacto'!$C$11,Q47='Tabla Impacto'!$D$11),"Leve",IF(OR(Q47='Tabla Impacto'!$C$12,Q47='Tabla Impacto'!$D$12),"Menor",IF(OR(Q47='Tabla Impacto'!$C$13,Q47='Tabla Impacto'!$D$13),"Moderado",IF(OR(Q47='Tabla Impacto'!$C$14,Q47='Tabla Impacto'!$D$14),"Mayor",IF(OR(Q47='Tabla Impacto'!$C$15,Q47='Tabla Impacto'!$D$15),"Catastrófico","")))))</f>
        <v/>
      </c>
      <c r="S47" s="491" t="str">
        <f>IF(R47="","",IF(R47="Leve",0.2,IF(R47="Menor",0.4,IF(R47="Moderado",0.6,IF(R47="Mayor",0.8,IF(R47="Catastrófico",1,))))))</f>
        <v/>
      </c>
      <c r="T47" s="493" t="str">
        <f>IF(OR(AND(N47="Muy Baja",R47="Leve"),AND(N47="Muy Baja",R47="Menor"),AND(N47="Baja",R47="Leve")),"Bajo",IF(OR(AND(N47="Muy baja",R47="Moderado"),AND(N47="Baja",R47="Menor"),AND(N47="Baja",R47="Moderado"),AND(N47="Media",R47="Leve"),AND(N47="Media",R47="Menor"),AND(N47="Media",R47="Moderado"),AND(N47="Alta",R47="Leve"),AND(N47="Alta",R47="Menor")),"Moderado",IF(OR(AND(N47="Muy Baja",R47="Mayor"),AND(N47="Baja",R47="Mayor"),AND(N47="Media",R47="Mayor"),AND(N47="Alta",R47="Moderado"),AND(N47="Alta",R47="Mayor"),AND(N47="Muy Alta",R47="Leve"),AND(N47="Muy Alta",R47="Menor"),AND(N47="Muy Alta",R47="Moderado"),AND(N47="Muy Alta",R47="Mayor")),"Alto",IF(OR(AND(N47="Muy Baja",R47="Catastrófico"),AND(N47="Baja",R47="Catastrófico"),AND(N47="Media",R47="Catastrófico"),AND(N47="Alta",R47="Catastrófico"),AND(N47="Muy Alta",R47="Catastrófico")),"Extremo",""))))</f>
        <v/>
      </c>
      <c r="U47" s="494">
        <v>1</v>
      </c>
      <c r="V47" s="495"/>
      <c r="W47" s="494" t="str">
        <f t="shared" si="14"/>
        <v/>
      </c>
      <c r="X47" s="494" t="str">
        <f t="shared" si="14"/>
        <v/>
      </c>
      <c r="Y47" s="494"/>
      <c r="Z47" s="494"/>
      <c r="AA47" s="494"/>
      <c r="AB47" s="494"/>
      <c r="AC47" s="497"/>
      <c r="AD47" s="497"/>
      <c r="AE47" s="498" t="str">
        <f t="shared" si="4"/>
        <v/>
      </c>
      <c r="AF47" s="497"/>
      <c r="AG47" s="497"/>
      <c r="AH47" s="497"/>
      <c r="AI47" s="176" t="str">
        <f>IFERROR(IF(X47="Probabilidad",(O47-(+O47*AE47)),IF(X47="Impacto",O47,"")),"")</f>
        <v/>
      </c>
      <c r="AJ47" s="499" t="str">
        <f>IFERROR(IF(AI47="","",IF(AI47&lt;=0.2,"Muy Baja",IF(AI47&lt;=0.4,"Baja",IF(AI47&lt;=0.6,"Media",IF(AI47&lt;=0.8,"Alta","Muy Alta"))))),"")</f>
        <v/>
      </c>
      <c r="AK47" s="498" t="str">
        <f t="shared" si="15"/>
        <v/>
      </c>
      <c r="AL47" s="499" t="str">
        <f>IFERROR(IF(AM47="","",IF(AM47&lt;=0.2,"Leve",IF(AM47&lt;=0.4,"Menor",IF(AM47&lt;=0.6,"Moderado",IF(AM47&lt;=0.8,"Mayor","Catastrófico"))))),"")</f>
        <v/>
      </c>
      <c r="AM47" s="498" t="str">
        <f>IFERROR(IF(X47="Impacto",(S47-(+S47*AE47)),IF(X47="Probabilidad",S47,"")),"")</f>
        <v/>
      </c>
      <c r="AN47" s="500" t="str">
        <f t="shared" si="16"/>
        <v/>
      </c>
      <c r="AO47" s="501"/>
      <c r="AP47" s="502"/>
      <c r="AQ47" s="502"/>
      <c r="AR47" s="503"/>
      <c r="AS47" s="503"/>
      <c r="AT47" s="502"/>
      <c r="AU47" s="502"/>
      <c r="AV47" s="503"/>
      <c r="AW47" s="503"/>
      <c r="AX47" s="502"/>
      <c r="AY47" s="502"/>
      <c r="AZ47" s="503"/>
      <c r="BA47" s="503"/>
      <c r="BB47" s="502"/>
      <c r="BC47" s="502"/>
      <c r="BD47" s="503"/>
      <c r="BE47" s="503"/>
      <c r="BF47" s="502"/>
      <c r="BG47" s="494"/>
      <c r="BH47" s="503"/>
      <c r="BI47" s="503"/>
      <c r="BJ47" s="502"/>
      <c r="BK47" s="503"/>
      <c r="BL47" s="502"/>
      <c r="BM47" s="503"/>
      <c r="BN47" s="502"/>
      <c r="BO47" s="503"/>
      <c r="BP47" s="502"/>
      <c r="BQ47" s="494"/>
      <c r="BR47" s="503"/>
      <c r="BS47" s="502"/>
      <c r="BT47" s="502"/>
      <c r="BU47" s="502"/>
      <c r="BV47" s="503"/>
      <c r="BW47" s="502"/>
      <c r="BX47" s="502"/>
      <c r="BY47" s="503"/>
      <c r="BZ47" s="502"/>
      <c r="CA47" s="494"/>
      <c r="CB47" s="502"/>
      <c r="CC47" s="157"/>
      <c r="CD47" s="157"/>
      <c r="CE47" s="157"/>
      <c r="CF47" s="157"/>
      <c r="CG47" s="157"/>
      <c r="CH47" s="157"/>
      <c r="CI47" s="157"/>
      <c r="CJ47" s="157"/>
      <c r="CK47" s="157"/>
      <c r="CL47" s="157"/>
      <c r="CM47" s="157"/>
      <c r="CN47" s="157"/>
      <c r="CO47" s="157"/>
      <c r="CP47" s="157"/>
      <c r="CQ47" s="157"/>
      <c r="CR47" s="157"/>
      <c r="CS47" s="157"/>
      <c r="CT47" s="157"/>
      <c r="CU47" s="157"/>
      <c r="CV47" s="157"/>
      <c r="CW47" s="157"/>
      <c r="CX47" s="157"/>
      <c r="CY47" s="157"/>
      <c r="CZ47" s="157"/>
      <c r="DA47" s="157"/>
      <c r="DB47" s="157"/>
    </row>
    <row r="48" spans="1:106" ht="15.75" customHeight="1" x14ac:dyDescent="0.3">
      <c r="A48" s="484"/>
      <c r="B48" s="486"/>
      <c r="C48" s="486"/>
      <c r="D48" s="486"/>
      <c r="E48" s="487"/>
      <c r="F48" s="486"/>
      <c r="G48" s="486"/>
      <c r="H48" s="486"/>
      <c r="I48" s="502"/>
      <c r="J48" s="502"/>
      <c r="K48" s="486"/>
      <c r="L48" s="487"/>
      <c r="M48" s="484"/>
      <c r="N48" s="490"/>
      <c r="O48" s="491"/>
      <c r="P48" s="491"/>
      <c r="Q48" s="491">
        <f t="shared" ref="Q48:Q52" si="18">IF(NOT(ISERROR(MATCH(P48,_xlfn.ANCHORARRAY(E59),0))),O61&amp;"Por favor no seleccionar los criterios de impacto",P48)</f>
        <v>0</v>
      </c>
      <c r="R48" s="490"/>
      <c r="S48" s="491"/>
      <c r="T48" s="493"/>
      <c r="U48" s="494">
        <v>2</v>
      </c>
      <c r="V48" s="495"/>
      <c r="W48" s="494" t="str">
        <f t="shared" si="14"/>
        <v/>
      </c>
      <c r="X48" s="494" t="str">
        <f t="shared" si="14"/>
        <v/>
      </c>
      <c r="Y48" s="494"/>
      <c r="Z48" s="494"/>
      <c r="AA48" s="494"/>
      <c r="AB48" s="494"/>
      <c r="AC48" s="497"/>
      <c r="AD48" s="497"/>
      <c r="AE48" s="498" t="str">
        <f t="shared" si="4"/>
        <v/>
      </c>
      <c r="AF48" s="497"/>
      <c r="AG48" s="497"/>
      <c r="AH48" s="497"/>
      <c r="AI48" s="176" t="str">
        <f>IFERROR(IF(AND(X47="Probabilidad",X48="Probabilidad"),(AK47-(+AK47*AE48)),IF(X48="Probabilidad",(O47-(+O47*AE48)),IF(X48="Impacto",AK47,""))),"")</f>
        <v/>
      </c>
      <c r="AJ48" s="499" t="str">
        <f t="shared" si="5"/>
        <v/>
      </c>
      <c r="AK48" s="498" t="str">
        <f t="shared" si="15"/>
        <v/>
      </c>
      <c r="AL48" s="499" t="str">
        <f t="shared" si="7"/>
        <v/>
      </c>
      <c r="AM48" s="498" t="str">
        <f>IFERROR(IF(AND(X47="Impacto",X48="Impacto"),(AM41-(+AM41*AE48)),IF(X48="Impacto",($S$47-(+$S$47*AE48)),IF(X48="Probabilidad",AM41,""))),"")</f>
        <v/>
      </c>
      <c r="AN48" s="500" t="str">
        <f t="shared" si="16"/>
        <v/>
      </c>
      <c r="AO48" s="510"/>
      <c r="AP48" s="502"/>
      <c r="AQ48" s="502"/>
      <c r="AR48" s="503"/>
      <c r="AS48" s="503"/>
      <c r="AT48" s="502"/>
      <c r="AU48" s="502"/>
      <c r="AV48" s="503"/>
      <c r="AW48" s="503"/>
      <c r="AX48" s="502"/>
      <c r="AY48" s="502"/>
      <c r="AZ48" s="503"/>
      <c r="BA48" s="503"/>
      <c r="BB48" s="502"/>
      <c r="BC48" s="502"/>
      <c r="BD48" s="503"/>
      <c r="BE48" s="503"/>
      <c r="BF48" s="502"/>
      <c r="BG48" s="494"/>
      <c r="BH48" s="503"/>
      <c r="BI48" s="503"/>
      <c r="BJ48" s="502"/>
      <c r="BK48" s="503"/>
      <c r="BL48" s="502"/>
      <c r="BM48" s="503"/>
      <c r="BN48" s="502"/>
      <c r="BO48" s="503"/>
      <c r="BP48" s="502"/>
      <c r="BQ48" s="494"/>
      <c r="BR48" s="503"/>
      <c r="BS48" s="502"/>
      <c r="BT48" s="502"/>
      <c r="BU48" s="502"/>
      <c r="BV48" s="503"/>
      <c r="BW48" s="502"/>
      <c r="BX48" s="502"/>
      <c r="BY48" s="503"/>
      <c r="BZ48" s="502"/>
      <c r="CA48" s="494"/>
      <c r="CB48" s="502"/>
      <c r="CC48" s="157"/>
      <c r="CD48" s="157"/>
      <c r="CE48" s="157"/>
      <c r="CF48" s="157"/>
      <c r="CG48" s="157"/>
      <c r="CH48" s="157"/>
      <c r="CI48" s="157"/>
      <c r="CJ48" s="157"/>
      <c r="CK48" s="157"/>
      <c r="CL48" s="157"/>
      <c r="CM48" s="157"/>
      <c r="CN48" s="157"/>
      <c r="CO48" s="157"/>
      <c r="CP48" s="157"/>
      <c r="CQ48" s="157"/>
      <c r="CR48" s="157"/>
      <c r="CS48" s="157"/>
      <c r="CT48" s="157"/>
      <c r="CU48" s="157"/>
      <c r="CV48" s="157"/>
      <c r="CW48" s="157"/>
      <c r="CX48" s="157"/>
      <c r="CY48" s="157"/>
      <c r="CZ48" s="157"/>
      <c r="DA48" s="157"/>
      <c r="DB48" s="157"/>
    </row>
    <row r="49" spans="1:106" ht="15.75" customHeight="1" x14ac:dyDescent="0.3">
      <c r="A49" s="484"/>
      <c r="B49" s="486"/>
      <c r="C49" s="486"/>
      <c r="D49" s="486"/>
      <c r="E49" s="487"/>
      <c r="F49" s="486"/>
      <c r="G49" s="486"/>
      <c r="H49" s="486"/>
      <c r="I49" s="502"/>
      <c r="J49" s="502"/>
      <c r="K49" s="486"/>
      <c r="L49" s="487"/>
      <c r="M49" s="484"/>
      <c r="N49" s="490"/>
      <c r="O49" s="491"/>
      <c r="P49" s="491"/>
      <c r="Q49" s="491">
        <f t="shared" si="18"/>
        <v>0</v>
      </c>
      <c r="R49" s="490"/>
      <c r="S49" s="491"/>
      <c r="T49" s="493"/>
      <c r="U49" s="494">
        <v>3</v>
      </c>
      <c r="V49" s="562"/>
      <c r="W49" s="494" t="str">
        <f t="shared" si="14"/>
        <v/>
      </c>
      <c r="X49" s="494" t="str">
        <f t="shared" si="14"/>
        <v/>
      </c>
      <c r="Y49" s="494"/>
      <c r="Z49" s="494"/>
      <c r="AA49" s="494"/>
      <c r="AB49" s="494"/>
      <c r="AC49" s="497"/>
      <c r="AD49" s="497"/>
      <c r="AE49" s="498" t="str">
        <f t="shared" si="4"/>
        <v/>
      </c>
      <c r="AF49" s="497"/>
      <c r="AG49" s="497"/>
      <c r="AH49" s="497"/>
      <c r="AI49" s="176" t="str">
        <f>IFERROR(IF(AND(X48="Probabilidad",X49="Probabilidad"),(AK48-(+AK48*AE49)),IF(AND(X48="Impacto",X49="Probabilidad"),(AK47-(+AK47*AE49)),IF(X49="Impacto",AK48,""))),"")</f>
        <v/>
      </c>
      <c r="AJ49" s="499" t="str">
        <f t="shared" si="5"/>
        <v/>
      </c>
      <c r="AK49" s="498" t="str">
        <f t="shared" si="15"/>
        <v/>
      </c>
      <c r="AL49" s="499" t="str">
        <f t="shared" si="7"/>
        <v/>
      </c>
      <c r="AM49" s="498" t="str">
        <f>IFERROR(IF(AND(X48="Impacto",X49="Impacto"),(AM48-(+AM48*AE49)),IF(AND(X48="Probabilidad",X49="Impacto"),(AM47-(+AM47*AE49)),IF(X49="Probabilidad",AM48,""))),"")</f>
        <v/>
      </c>
      <c r="AN49" s="500" t="str">
        <f t="shared" si="16"/>
        <v/>
      </c>
      <c r="AO49" s="510"/>
      <c r="AP49" s="502"/>
      <c r="AQ49" s="502"/>
      <c r="AR49" s="503"/>
      <c r="AS49" s="503"/>
      <c r="AT49" s="502"/>
      <c r="AU49" s="502"/>
      <c r="AV49" s="503"/>
      <c r="AW49" s="503"/>
      <c r="AX49" s="502"/>
      <c r="AY49" s="502"/>
      <c r="AZ49" s="503"/>
      <c r="BA49" s="503"/>
      <c r="BB49" s="502"/>
      <c r="BC49" s="502"/>
      <c r="BD49" s="503"/>
      <c r="BE49" s="503"/>
      <c r="BF49" s="502"/>
      <c r="BG49" s="494"/>
      <c r="BH49" s="503"/>
      <c r="BI49" s="503"/>
      <c r="BJ49" s="502"/>
      <c r="BK49" s="503"/>
      <c r="BL49" s="502"/>
      <c r="BM49" s="503"/>
      <c r="BN49" s="502"/>
      <c r="BO49" s="503"/>
      <c r="BP49" s="502"/>
      <c r="BQ49" s="494"/>
      <c r="BR49" s="503"/>
      <c r="BS49" s="502"/>
      <c r="BT49" s="502"/>
      <c r="BU49" s="502"/>
      <c r="BV49" s="503"/>
      <c r="BW49" s="502"/>
      <c r="BX49" s="502"/>
      <c r="BY49" s="503"/>
      <c r="BZ49" s="502"/>
      <c r="CA49" s="494"/>
      <c r="CB49" s="502"/>
      <c r="CC49" s="157"/>
      <c r="CD49" s="157"/>
      <c r="CE49" s="157"/>
      <c r="CF49" s="157"/>
      <c r="CG49" s="157"/>
      <c r="CH49" s="157"/>
      <c r="CI49" s="157"/>
      <c r="CJ49" s="157"/>
      <c r="CK49" s="157"/>
      <c r="CL49" s="157"/>
      <c r="CM49" s="157"/>
      <c r="CN49" s="157"/>
      <c r="CO49" s="157"/>
      <c r="CP49" s="157"/>
      <c r="CQ49" s="157"/>
      <c r="CR49" s="157"/>
      <c r="CS49" s="157"/>
      <c r="CT49" s="157"/>
      <c r="CU49" s="157"/>
      <c r="CV49" s="157"/>
      <c r="CW49" s="157"/>
      <c r="CX49" s="157"/>
      <c r="CY49" s="157"/>
      <c r="CZ49" s="157"/>
      <c r="DA49" s="157"/>
      <c r="DB49" s="157"/>
    </row>
    <row r="50" spans="1:106" ht="15.75" customHeight="1" x14ac:dyDescent="0.3">
      <c r="A50" s="484"/>
      <c r="B50" s="486"/>
      <c r="C50" s="486"/>
      <c r="D50" s="486"/>
      <c r="E50" s="487"/>
      <c r="F50" s="486"/>
      <c r="G50" s="486"/>
      <c r="H50" s="486"/>
      <c r="I50" s="502"/>
      <c r="J50" s="502"/>
      <c r="K50" s="486"/>
      <c r="L50" s="487"/>
      <c r="M50" s="484"/>
      <c r="N50" s="490"/>
      <c r="O50" s="491"/>
      <c r="P50" s="491"/>
      <c r="Q50" s="491">
        <f t="shared" si="18"/>
        <v>0</v>
      </c>
      <c r="R50" s="490"/>
      <c r="S50" s="491"/>
      <c r="T50" s="493"/>
      <c r="U50" s="494">
        <v>4</v>
      </c>
      <c r="V50" s="495"/>
      <c r="W50" s="494" t="str">
        <f t="shared" si="14"/>
        <v/>
      </c>
      <c r="X50" s="494" t="str">
        <f t="shared" si="14"/>
        <v/>
      </c>
      <c r="Y50" s="494"/>
      <c r="Z50" s="494"/>
      <c r="AA50" s="494"/>
      <c r="AB50" s="494"/>
      <c r="AC50" s="497"/>
      <c r="AD50" s="497"/>
      <c r="AE50" s="498" t="str">
        <f t="shared" si="4"/>
        <v/>
      </c>
      <c r="AF50" s="497"/>
      <c r="AG50" s="497"/>
      <c r="AH50" s="497"/>
      <c r="AI50" s="176" t="str">
        <f>IFERROR(IF(AND(X49="Probabilidad",X50="Probabilidad"),(AK49-(+AK49*AE50)),IF(AND(X49="Impacto",X50="Probabilidad"),(AK48-(+AK48*AE50)),IF(X50="Impacto",AK49,""))),"")</f>
        <v/>
      </c>
      <c r="AJ50" s="499" t="str">
        <f t="shared" si="5"/>
        <v/>
      </c>
      <c r="AK50" s="498" t="str">
        <f t="shared" si="15"/>
        <v/>
      </c>
      <c r="AL50" s="499" t="str">
        <f t="shared" si="7"/>
        <v/>
      </c>
      <c r="AM50" s="498" t="str">
        <f>IFERROR(IF(AND(X49="Impacto",X50="Impacto"),(AM49-(+AM49*AE50)),IF(AND(X49="Probabilidad",X50="Impacto"),(AM48-(+AM48*AE50)),IF(X50="Probabilidad",AM49,""))),"")</f>
        <v/>
      </c>
      <c r="AN50" s="500" t="str">
        <f t="shared" si="16"/>
        <v/>
      </c>
      <c r="AO50" s="510"/>
      <c r="AP50" s="502"/>
      <c r="AQ50" s="502"/>
      <c r="AR50" s="503"/>
      <c r="AS50" s="503"/>
      <c r="AT50" s="502"/>
      <c r="AU50" s="502"/>
      <c r="AV50" s="503"/>
      <c r="AW50" s="503"/>
      <c r="AX50" s="502"/>
      <c r="AY50" s="502"/>
      <c r="AZ50" s="503"/>
      <c r="BA50" s="503"/>
      <c r="BB50" s="502"/>
      <c r="BC50" s="502"/>
      <c r="BD50" s="503"/>
      <c r="BE50" s="503"/>
      <c r="BF50" s="502"/>
      <c r="BG50" s="494"/>
      <c r="BH50" s="503"/>
      <c r="BI50" s="503"/>
      <c r="BJ50" s="502"/>
      <c r="BK50" s="503"/>
      <c r="BL50" s="502"/>
      <c r="BM50" s="503"/>
      <c r="BN50" s="502"/>
      <c r="BO50" s="503"/>
      <c r="BP50" s="502"/>
      <c r="BQ50" s="494"/>
      <c r="BR50" s="503"/>
      <c r="BS50" s="502"/>
      <c r="BT50" s="502"/>
      <c r="BU50" s="502"/>
      <c r="BV50" s="503"/>
      <c r="BW50" s="502"/>
      <c r="BX50" s="502"/>
      <c r="BY50" s="503"/>
      <c r="BZ50" s="502"/>
      <c r="CA50" s="494"/>
      <c r="CB50" s="502"/>
      <c r="CC50" s="157"/>
      <c r="CD50" s="157"/>
      <c r="CE50" s="157"/>
      <c r="CF50" s="157"/>
      <c r="CG50" s="157"/>
      <c r="CH50" s="157"/>
      <c r="CI50" s="157"/>
      <c r="CJ50" s="157"/>
      <c r="CK50" s="157"/>
      <c r="CL50" s="157"/>
      <c r="CM50" s="157"/>
      <c r="CN50" s="157"/>
      <c r="CO50" s="157"/>
      <c r="CP50" s="157"/>
      <c r="CQ50" s="157"/>
      <c r="CR50" s="157"/>
      <c r="CS50" s="157"/>
      <c r="CT50" s="157"/>
      <c r="CU50" s="157"/>
      <c r="CV50" s="157"/>
      <c r="CW50" s="157"/>
      <c r="CX50" s="157"/>
      <c r="CY50" s="157"/>
      <c r="CZ50" s="157"/>
      <c r="DA50" s="157"/>
      <c r="DB50" s="157"/>
    </row>
    <row r="51" spans="1:106" ht="15.75" customHeight="1" x14ac:dyDescent="0.3">
      <c r="A51" s="484"/>
      <c r="B51" s="486"/>
      <c r="C51" s="486"/>
      <c r="D51" s="486"/>
      <c r="E51" s="487"/>
      <c r="F51" s="486"/>
      <c r="G51" s="486"/>
      <c r="H51" s="486"/>
      <c r="I51" s="502"/>
      <c r="J51" s="502"/>
      <c r="K51" s="486"/>
      <c r="L51" s="487"/>
      <c r="M51" s="484"/>
      <c r="N51" s="490"/>
      <c r="O51" s="491"/>
      <c r="P51" s="491"/>
      <c r="Q51" s="491">
        <f t="shared" si="18"/>
        <v>0</v>
      </c>
      <c r="R51" s="490"/>
      <c r="S51" s="491"/>
      <c r="T51" s="493"/>
      <c r="U51" s="494">
        <v>5</v>
      </c>
      <c r="V51" s="495"/>
      <c r="W51" s="494" t="str">
        <f t="shared" si="14"/>
        <v/>
      </c>
      <c r="X51" s="494" t="str">
        <f t="shared" si="14"/>
        <v/>
      </c>
      <c r="Y51" s="494"/>
      <c r="Z51" s="494"/>
      <c r="AA51" s="494"/>
      <c r="AB51" s="494"/>
      <c r="AC51" s="497"/>
      <c r="AD51" s="497"/>
      <c r="AE51" s="498" t="str">
        <f t="shared" si="4"/>
        <v/>
      </c>
      <c r="AF51" s="497"/>
      <c r="AG51" s="497"/>
      <c r="AH51" s="497"/>
      <c r="AI51" s="176" t="str">
        <f>IFERROR(IF(AND(X50="Probabilidad",X51="Probabilidad"),(AK50-(+AK50*AE51)),IF(AND(X50="Impacto",X51="Probabilidad"),(AK49-(+AK49*AE51)),IF(X51="Impacto",AK50,""))),"")</f>
        <v/>
      </c>
      <c r="AJ51" s="499" t="str">
        <f t="shared" si="5"/>
        <v/>
      </c>
      <c r="AK51" s="498" t="str">
        <f t="shared" si="15"/>
        <v/>
      </c>
      <c r="AL51" s="499" t="str">
        <f t="shared" si="7"/>
        <v/>
      </c>
      <c r="AM51" s="498" t="str">
        <f>IFERROR(IF(AND(X50="Impacto",X51="Impacto"),(AM50-(+AM50*AE51)),IF(AND(X50="Probabilidad",X51="Impacto"),(AM49-(+AM49*AE51)),IF(X51="Probabilidad",AM50,""))),"")</f>
        <v/>
      </c>
      <c r="AN51" s="500" t="str">
        <f t="shared" si="16"/>
        <v/>
      </c>
      <c r="AO51" s="510"/>
      <c r="AP51" s="502"/>
      <c r="AQ51" s="502"/>
      <c r="AR51" s="503"/>
      <c r="AS51" s="503"/>
      <c r="AT51" s="502"/>
      <c r="AU51" s="502"/>
      <c r="AV51" s="503"/>
      <c r="AW51" s="503"/>
      <c r="AX51" s="502"/>
      <c r="AY51" s="502"/>
      <c r="AZ51" s="503"/>
      <c r="BA51" s="503"/>
      <c r="BB51" s="502"/>
      <c r="BC51" s="502"/>
      <c r="BD51" s="503"/>
      <c r="BE51" s="503"/>
      <c r="BF51" s="502"/>
      <c r="BG51" s="494"/>
      <c r="BH51" s="503"/>
      <c r="BI51" s="503"/>
      <c r="BJ51" s="502"/>
      <c r="BK51" s="503"/>
      <c r="BL51" s="502"/>
      <c r="BM51" s="503"/>
      <c r="BN51" s="502"/>
      <c r="BO51" s="503"/>
      <c r="BP51" s="502"/>
      <c r="BQ51" s="494"/>
      <c r="BR51" s="503"/>
      <c r="BS51" s="502"/>
      <c r="BT51" s="502"/>
      <c r="BU51" s="502"/>
      <c r="BV51" s="503"/>
      <c r="BW51" s="502"/>
      <c r="BX51" s="502"/>
      <c r="BY51" s="503"/>
      <c r="BZ51" s="502"/>
      <c r="CA51" s="494"/>
      <c r="CB51" s="502"/>
      <c r="CC51" s="157"/>
      <c r="CD51" s="157"/>
      <c r="CE51" s="157"/>
      <c r="CF51" s="157"/>
      <c r="CG51" s="157"/>
      <c r="CH51" s="157"/>
      <c r="CI51" s="157"/>
      <c r="CJ51" s="157"/>
      <c r="CK51" s="157"/>
      <c r="CL51" s="157"/>
      <c r="CM51" s="157"/>
      <c r="CN51" s="157"/>
      <c r="CO51" s="157"/>
      <c r="CP51" s="157"/>
      <c r="CQ51" s="157"/>
      <c r="CR51" s="157"/>
      <c r="CS51" s="157"/>
      <c r="CT51" s="157"/>
      <c r="CU51" s="157"/>
      <c r="CV51" s="157"/>
      <c r="CW51" s="157"/>
      <c r="CX51" s="157"/>
      <c r="CY51" s="157"/>
      <c r="CZ51" s="157"/>
      <c r="DA51" s="157"/>
      <c r="DB51" s="157"/>
    </row>
    <row r="52" spans="1:106" ht="15.75" customHeight="1" x14ac:dyDescent="0.3">
      <c r="A52" s="484"/>
      <c r="B52" s="486"/>
      <c r="C52" s="486"/>
      <c r="D52" s="486"/>
      <c r="E52" s="487"/>
      <c r="F52" s="486"/>
      <c r="G52" s="486"/>
      <c r="H52" s="486"/>
      <c r="I52" s="502"/>
      <c r="J52" s="502"/>
      <c r="K52" s="486"/>
      <c r="L52" s="487"/>
      <c r="M52" s="484"/>
      <c r="N52" s="490"/>
      <c r="O52" s="491"/>
      <c r="P52" s="491"/>
      <c r="Q52" s="491">
        <f t="shared" si="18"/>
        <v>0</v>
      </c>
      <c r="R52" s="490"/>
      <c r="S52" s="491"/>
      <c r="T52" s="493"/>
      <c r="U52" s="494">
        <v>6</v>
      </c>
      <c r="V52" s="495"/>
      <c r="W52" s="494" t="str">
        <f t="shared" si="14"/>
        <v/>
      </c>
      <c r="X52" s="494" t="str">
        <f t="shared" si="14"/>
        <v/>
      </c>
      <c r="Y52" s="494"/>
      <c r="Z52" s="494"/>
      <c r="AA52" s="494"/>
      <c r="AB52" s="494"/>
      <c r="AC52" s="497"/>
      <c r="AD52" s="497"/>
      <c r="AE52" s="498" t="str">
        <f t="shared" si="4"/>
        <v/>
      </c>
      <c r="AF52" s="497"/>
      <c r="AG52" s="497"/>
      <c r="AH52" s="497"/>
      <c r="AI52" s="176" t="str">
        <f>IFERROR(IF(AND(X51="Probabilidad",X52="Probabilidad"),(AK51-(+AK51*AE52)),IF(AND(X51="Impacto",X52="Probabilidad"),(AK50-(+AK50*AE52)),IF(X52="Impacto",AK51,""))),"")</f>
        <v/>
      </c>
      <c r="AJ52" s="499" t="str">
        <f t="shared" si="5"/>
        <v/>
      </c>
      <c r="AK52" s="498" t="str">
        <f t="shared" si="15"/>
        <v/>
      </c>
      <c r="AL52" s="499" t="str">
        <f t="shared" si="7"/>
        <v/>
      </c>
      <c r="AM52" s="498" t="str">
        <f>IFERROR(IF(AND(X51="Impacto",X52="Impacto"),(AM51-(+AM51*AE52)),IF(AND(X51="Probabilidad",X52="Impacto"),(AM50-(+AM50*AE52)),IF(X52="Probabilidad",AM51,""))),"")</f>
        <v/>
      </c>
      <c r="AN52" s="500" t="str">
        <f t="shared" si="16"/>
        <v/>
      </c>
      <c r="AO52" s="515"/>
      <c r="AP52" s="502"/>
      <c r="AQ52" s="502"/>
      <c r="AR52" s="503"/>
      <c r="AS52" s="503"/>
      <c r="AT52" s="502"/>
      <c r="AU52" s="502"/>
      <c r="AV52" s="503"/>
      <c r="AW52" s="503"/>
      <c r="AX52" s="502"/>
      <c r="AY52" s="502"/>
      <c r="AZ52" s="503"/>
      <c r="BA52" s="503"/>
      <c r="BB52" s="502"/>
      <c r="BC52" s="502"/>
      <c r="BD52" s="503"/>
      <c r="BE52" s="503"/>
      <c r="BF52" s="502"/>
      <c r="BG52" s="494"/>
      <c r="BH52" s="503"/>
      <c r="BI52" s="503"/>
      <c r="BJ52" s="502"/>
      <c r="BK52" s="503"/>
      <c r="BL52" s="502"/>
      <c r="BM52" s="503"/>
      <c r="BN52" s="502"/>
      <c r="BO52" s="503"/>
      <c r="BP52" s="502"/>
      <c r="BQ52" s="494"/>
      <c r="BR52" s="503"/>
      <c r="BS52" s="502"/>
      <c r="BT52" s="502"/>
      <c r="BU52" s="502"/>
      <c r="BV52" s="503"/>
      <c r="BW52" s="502"/>
      <c r="BX52" s="502"/>
      <c r="BY52" s="503"/>
      <c r="BZ52" s="502"/>
      <c r="CA52" s="494"/>
      <c r="CB52" s="502"/>
      <c r="CC52" s="157"/>
      <c r="CD52" s="157"/>
      <c r="CE52" s="157"/>
      <c r="CF52" s="157"/>
      <c r="CG52" s="157"/>
      <c r="CH52" s="157"/>
      <c r="CI52" s="157"/>
      <c r="CJ52" s="157"/>
      <c r="CK52" s="157"/>
      <c r="CL52" s="157"/>
      <c r="CM52" s="157"/>
      <c r="CN52" s="157"/>
      <c r="CO52" s="157"/>
      <c r="CP52" s="157"/>
      <c r="CQ52" s="157"/>
      <c r="CR52" s="157"/>
      <c r="CS52" s="157"/>
      <c r="CT52" s="157"/>
      <c r="CU52" s="157"/>
      <c r="CV52" s="157"/>
      <c r="CW52" s="157"/>
      <c r="CX52" s="157"/>
      <c r="CY52" s="157"/>
      <c r="CZ52" s="157"/>
      <c r="DA52" s="157"/>
      <c r="DB52" s="157"/>
    </row>
    <row r="53" spans="1:106" ht="15.75" customHeight="1" x14ac:dyDescent="0.3">
      <c r="A53" s="484">
        <v>9</v>
      </c>
      <c r="B53" s="486"/>
      <c r="C53" s="486"/>
      <c r="D53" s="486"/>
      <c r="E53" s="487"/>
      <c r="F53" s="486"/>
      <c r="G53" s="486"/>
      <c r="H53" s="486"/>
      <c r="I53" s="502"/>
      <c r="J53" s="502"/>
      <c r="K53" s="486"/>
      <c r="L53" s="487"/>
      <c r="M53" s="484"/>
      <c r="N53" s="490" t="str">
        <f>IF(M53&lt;=0,"",IF(M53&lt;=2,"Muy Baja",IF(M53&lt;=24,"Baja",IF(M53&lt;=500,"Media",IF(M53&lt;=5000,"Alta","Muy Alta")))))</f>
        <v/>
      </c>
      <c r="O53" s="491" t="str">
        <f>IF(N53="","",IF(N53="Muy Baja",0.2,IF(N53="Baja",0.4,IF(N53="Media",0.6,IF(N53="Alta",0.8,IF(N53="Muy Alta",1,))))))</f>
        <v/>
      </c>
      <c r="P53" s="491"/>
      <c r="Q53" s="491">
        <f>IF(NOT(ISERROR(MATCH(P53,'Tabla Impacto'!$B$221:$B$223,0))),'Tabla Impacto'!$F$223&amp;"Por favor no seleccionar los criterios de impacto(Afectación Económica o presupuestal y Pérdida Reputacional)",P53)</f>
        <v>0</v>
      </c>
      <c r="R53" s="490" t="str">
        <f>IF(OR(Q53='Tabla Impacto'!$C$11,Q53='Tabla Impacto'!$D$11),"Leve",IF(OR(Q53='Tabla Impacto'!$C$12,Q53='Tabla Impacto'!$D$12),"Menor",IF(OR(Q53='Tabla Impacto'!$C$13,Q53='Tabla Impacto'!$D$13),"Moderado",IF(OR(Q53='Tabla Impacto'!$C$14,Q53='Tabla Impacto'!$D$14),"Mayor",IF(OR(Q53='Tabla Impacto'!$C$15,Q53='Tabla Impacto'!$D$15),"Catastrófico","")))))</f>
        <v/>
      </c>
      <c r="S53" s="491" t="str">
        <f>IF(R53="","",IF(R53="Leve",0.2,IF(R53="Menor",0.4,IF(R53="Moderado",0.6,IF(R53="Mayor",0.8,IF(R53="Catastrófico",1,))))))</f>
        <v/>
      </c>
      <c r="T53" s="493" t="str">
        <f>IF(OR(AND(N53="Muy Baja",R53="Leve"),AND(N53="Muy Baja",R53="Menor"),AND(N53="Baja",R53="Leve")),"Bajo",IF(OR(AND(N53="Muy baja",R53="Moderado"),AND(N53="Baja",R53="Menor"),AND(N53="Baja",R53="Moderado"),AND(N53="Media",R53="Leve"),AND(N53="Media",R53="Menor"),AND(N53="Media",R53="Moderado"),AND(N53="Alta",R53="Leve"),AND(N53="Alta",R53="Menor")),"Moderado",IF(OR(AND(N53="Muy Baja",R53="Mayor"),AND(N53="Baja",R53="Mayor"),AND(N53="Media",R53="Mayor"),AND(N53="Alta",R53="Moderado"),AND(N53="Alta",R53="Mayor"),AND(N53="Muy Alta",R53="Leve"),AND(N53="Muy Alta",R53="Menor"),AND(N53="Muy Alta",R53="Moderado"),AND(N53="Muy Alta",R53="Mayor")),"Alto",IF(OR(AND(N53="Muy Baja",R53="Catastrófico"),AND(N53="Baja",R53="Catastrófico"),AND(N53="Media",R53="Catastrófico"),AND(N53="Alta",R53="Catastrófico"),AND(N53="Muy Alta",R53="Catastrófico")),"Extremo",""))))</f>
        <v/>
      </c>
      <c r="U53" s="494">
        <v>1</v>
      </c>
      <c r="V53" s="495"/>
      <c r="W53" s="494" t="str">
        <f t="shared" si="14"/>
        <v/>
      </c>
      <c r="X53" s="494" t="str">
        <f t="shared" si="14"/>
        <v/>
      </c>
      <c r="Y53" s="494"/>
      <c r="Z53" s="494"/>
      <c r="AA53" s="494"/>
      <c r="AB53" s="494"/>
      <c r="AC53" s="497"/>
      <c r="AD53" s="497"/>
      <c r="AE53" s="498" t="str">
        <f t="shared" si="4"/>
        <v/>
      </c>
      <c r="AF53" s="497"/>
      <c r="AG53" s="497"/>
      <c r="AH53" s="497"/>
      <c r="AI53" s="176" t="str">
        <f>IFERROR(IF(X53="Probabilidad",(O53-(+O53*AE53)),IF(X53="Impacto",O53,"")),"")</f>
        <v/>
      </c>
      <c r="AJ53" s="499" t="str">
        <f>IFERROR(IF(AI53="","",IF(AI53&lt;=0.2,"Muy Baja",IF(AI53&lt;=0.4,"Baja",IF(AI53&lt;=0.6,"Media",IF(AI53&lt;=0.8,"Alta","Muy Alta"))))),"")</f>
        <v/>
      </c>
      <c r="AK53" s="498" t="str">
        <f t="shared" si="15"/>
        <v/>
      </c>
      <c r="AL53" s="499" t="str">
        <f>IFERROR(IF(AM53="","",IF(AM53&lt;=0.2,"Leve",IF(AM53&lt;=0.4,"Menor",IF(AM53&lt;=0.6,"Moderado",IF(AM53&lt;=0.8,"Mayor","Catastrófico"))))),"")</f>
        <v/>
      </c>
      <c r="AM53" s="498" t="str">
        <f>IFERROR(IF(X53="Impacto",(S53-(+S53*AE53)),IF(X53="Probabilidad",S53,"")),"")</f>
        <v/>
      </c>
      <c r="AN53" s="500" t="str">
        <f t="shared" si="16"/>
        <v/>
      </c>
      <c r="AO53" s="501"/>
      <c r="AP53" s="502"/>
      <c r="AQ53" s="502"/>
      <c r="AR53" s="503"/>
      <c r="AS53" s="503"/>
      <c r="AT53" s="502"/>
      <c r="AU53" s="502"/>
      <c r="AV53" s="503"/>
      <c r="AW53" s="503"/>
      <c r="AX53" s="502"/>
      <c r="AY53" s="502"/>
      <c r="AZ53" s="503"/>
      <c r="BA53" s="503"/>
      <c r="BB53" s="502"/>
      <c r="BC53" s="502"/>
      <c r="BD53" s="503"/>
      <c r="BE53" s="503"/>
      <c r="BF53" s="502"/>
      <c r="BG53" s="494"/>
      <c r="BH53" s="503"/>
      <c r="BI53" s="503"/>
      <c r="BJ53" s="502"/>
      <c r="BK53" s="503"/>
      <c r="BL53" s="502"/>
      <c r="BM53" s="503"/>
      <c r="BN53" s="502"/>
      <c r="BO53" s="503"/>
      <c r="BP53" s="502"/>
      <c r="BQ53" s="494"/>
      <c r="BR53" s="503"/>
      <c r="BS53" s="502"/>
      <c r="BT53" s="502"/>
      <c r="BU53" s="502"/>
      <c r="BV53" s="503"/>
      <c r="BW53" s="502"/>
      <c r="BX53" s="502"/>
      <c r="BY53" s="503"/>
      <c r="BZ53" s="502"/>
      <c r="CA53" s="494"/>
      <c r="CB53" s="502"/>
      <c r="CC53" s="157"/>
      <c r="CD53" s="157"/>
      <c r="CE53" s="157"/>
      <c r="CF53" s="157"/>
      <c r="CG53" s="157"/>
      <c r="CH53" s="157"/>
      <c r="CI53" s="157"/>
      <c r="CJ53" s="157"/>
      <c r="CK53" s="157"/>
      <c r="CL53" s="157"/>
      <c r="CM53" s="157"/>
      <c r="CN53" s="157"/>
      <c r="CO53" s="157"/>
      <c r="CP53" s="157"/>
      <c r="CQ53" s="157"/>
      <c r="CR53" s="157"/>
      <c r="CS53" s="157"/>
      <c r="CT53" s="157"/>
      <c r="CU53" s="157"/>
      <c r="CV53" s="157"/>
      <c r="CW53" s="157"/>
      <c r="CX53" s="157"/>
      <c r="CY53" s="157"/>
      <c r="CZ53" s="157"/>
      <c r="DA53" s="157"/>
      <c r="DB53" s="157"/>
    </row>
    <row r="54" spans="1:106" ht="15.75" customHeight="1" x14ac:dyDescent="0.3">
      <c r="A54" s="484"/>
      <c r="B54" s="486"/>
      <c r="C54" s="486"/>
      <c r="D54" s="486"/>
      <c r="E54" s="487"/>
      <c r="F54" s="486"/>
      <c r="G54" s="486"/>
      <c r="H54" s="486"/>
      <c r="I54" s="502"/>
      <c r="J54" s="502"/>
      <c r="K54" s="486"/>
      <c r="L54" s="487"/>
      <c r="M54" s="484"/>
      <c r="N54" s="490"/>
      <c r="O54" s="491"/>
      <c r="P54" s="491"/>
      <c r="Q54" s="491">
        <f t="shared" ref="Q54:Q58" si="19">IF(NOT(ISERROR(MATCH(P54,_xlfn.ANCHORARRAY(E65),0))),O67&amp;"Por favor no seleccionar los criterios de impacto",P54)</f>
        <v>0</v>
      </c>
      <c r="R54" s="490"/>
      <c r="S54" s="491"/>
      <c r="T54" s="493"/>
      <c r="U54" s="494">
        <v>2</v>
      </c>
      <c r="V54" s="495"/>
      <c r="W54" s="494" t="str">
        <f t="shared" si="14"/>
        <v/>
      </c>
      <c r="X54" s="494" t="str">
        <f t="shared" si="14"/>
        <v/>
      </c>
      <c r="Y54" s="494"/>
      <c r="Z54" s="494"/>
      <c r="AA54" s="494"/>
      <c r="AB54" s="494"/>
      <c r="AC54" s="497"/>
      <c r="AD54" s="497"/>
      <c r="AE54" s="498" t="str">
        <f t="shared" si="4"/>
        <v/>
      </c>
      <c r="AF54" s="497"/>
      <c r="AG54" s="497"/>
      <c r="AH54" s="497"/>
      <c r="AI54" s="176" t="str">
        <f>IFERROR(IF(AND(X53="Probabilidad",X54="Probabilidad"),(AK53-(+AK53*AE54)),IF(X54="Probabilidad",(O53-(+O53*AE54)),IF(X54="Impacto",AK53,""))),"")</f>
        <v/>
      </c>
      <c r="AJ54" s="499" t="str">
        <f t="shared" si="5"/>
        <v/>
      </c>
      <c r="AK54" s="498" t="str">
        <f t="shared" si="15"/>
        <v/>
      </c>
      <c r="AL54" s="499" t="str">
        <f t="shared" si="7"/>
        <v/>
      </c>
      <c r="AM54" s="498" t="str">
        <f>IFERROR(IF(AND(X53="Impacto",X54="Impacto"),(AM47-(+AM47*AE54)),IF(X54="Impacto",($S$53-(+$S$53*AE54)),IF(X54="Probabilidad",AM47,""))),"")</f>
        <v/>
      </c>
      <c r="AN54" s="500" t="str">
        <f t="shared" si="16"/>
        <v/>
      </c>
      <c r="AO54" s="510"/>
      <c r="AP54" s="502"/>
      <c r="AQ54" s="502"/>
      <c r="AR54" s="503"/>
      <c r="AS54" s="503"/>
      <c r="AT54" s="502"/>
      <c r="AU54" s="502"/>
      <c r="AV54" s="503"/>
      <c r="AW54" s="503"/>
      <c r="AX54" s="502"/>
      <c r="AY54" s="502"/>
      <c r="AZ54" s="503"/>
      <c r="BA54" s="503"/>
      <c r="BB54" s="502"/>
      <c r="BC54" s="502"/>
      <c r="BD54" s="503"/>
      <c r="BE54" s="503"/>
      <c r="BF54" s="502"/>
      <c r="BG54" s="494"/>
      <c r="BH54" s="503"/>
      <c r="BI54" s="503"/>
      <c r="BJ54" s="502"/>
      <c r="BK54" s="503"/>
      <c r="BL54" s="502"/>
      <c r="BM54" s="503"/>
      <c r="BN54" s="502"/>
      <c r="BO54" s="503"/>
      <c r="BP54" s="502"/>
      <c r="BQ54" s="494"/>
      <c r="BR54" s="503"/>
      <c r="BS54" s="502"/>
      <c r="BT54" s="502"/>
      <c r="BU54" s="502"/>
      <c r="BV54" s="503"/>
      <c r="BW54" s="502"/>
      <c r="BX54" s="502"/>
      <c r="BY54" s="503"/>
      <c r="BZ54" s="502"/>
      <c r="CA54" s="494"/>
      <c r="CB54" s="502"/>
      <c r="CC54" s="157"/>
      <c r="CD54" s="157"/>
      <c r="CE54" s="157"/>
      <c r="CF54" s="157"/>
      <c r="CG54" s="157"/>
      <c r="CH54" s="157"/>
      <c r="CI54" s="157"/>
      <c r="CJ54" s="157"/>
      <c r="CK54" s="157"/>
      <c r="CL54" s="157"/>
      <c r="CM54" s="157"/>
      <c r="CN54" s="157"/>
      <c r="CO54" s="157"/>
      <c r="CP54" s="157"/>
      <c r="CQ54" s="157"/>
      <c r="CR54" s="157"/>
      <c r="CS54" s="157"/>
      <c r="CT54" s="157"/>
      <c r="CU54" s="157"/>
      <c r="CV54" s="157"/>
      <c r="CW54" s="157"/>
      <c r="CX54" s="157"/>
      <c r="CY54" s="157"/>
      <c r="CZ54" s="157"/>
      <c r="DA54" s="157"/>
      <c r="DB54" s="157"/>
    </row>
    <row r="55" spans="1:106" ht="15.75" customHeight="1" x14ac:dyDescent="0.3">
      <c r="A55" s="484"/>
      <c r="B55" s="486"/>
      <c r="C55" s="486"/>
      <c r="D55" s="486"/>
      <c r="E55" s="487"/>
      <c r="F55" s="486"/>
      <c r="G55" s="486"/>
      <c r="H55" s="486"/>
      <c r="I55" s="502"/>
      <c r="J55" s="502"/>
      <c r="K55" s="486"/>
      <c r="L55" s="487"/>
      <c r="M55" s="484"/>
      <c r="N55" s="490"/>
      <c r="O55" s="491"/>
      <c r="P55" s="491"/>
      <c r="Q55" s="491">
        <f t="shared" si="19"/>
        <v>0</v>
      </c>
      <c r="R55" s="490"/>
      <c r="S55" s="491"/>
      <c r="T55" s="493"/>
      <c r="U55" s="494">
        <v>3</v>
      </c>
      <c r="V55" s="562"/>
      <c r="W55" s="494" t="str">
        <f t="shared" si="14"/>
        <v/>
      </c>
      <c r="X55" s="494" t="str">
        <f t="shared" si="14"/>
        <v/>
      </c>
      <c r="Y55" s="494"/>
      <c r="Z55" s="494"/>
      <c r="AA55" s="494"/>
      <c r="AB55" s="494"/>
      <c r="AC55" s="497"/>
      <c r="AD55" s="497"/>
      <c r="AE55" s="498" t="str">
        <f t="shared" si="4"/>
        <v/>
      </c>
      <c r="AF55" s="497"/>
      <c r="AG55" s="497"/>
      <c r="AH55" s="497"/>
      <c r="AI55" s="176" t="str">
        <f>IFERROR(IF(AND(X54="Probabilidad",X55="Probabilidad"),(AK54-(+AK54*AE55)),IF(AND(X54="Impacto",X55="Probabilidad"),(AK53-(+AK53*AE55)),IF(X55="Impacto",AK54,""))),"")</f>
        <v/>
      </c>
      <c r="AJ55" s="499" t="str">
        <f t="shared" si="5"/>
        <v/>
      </c>
      <c r="AK55" s="498" t="str">
        <f t="shared" si="15"/>
        <v/>
      </c>
      <c r="AL55" s="499" t="str">
        <f t="shared" si="7"/>
        <v/>
      </c>
      <c r="AM55" s="498" t="str">
        <f>IFERROR(IF(AND(X54="Impacto",X55="Impacto"),(AM54-(+AM54*AE55)),IF(AND(X54="Probabilidad",X55="Impacto"),(AM53-(+AM53*AE55)),IF(X55="Probabilidad",AM54,""))),"")</f>
        <v/>
      </c>
      <c r="AN55" s="500" t="str">
        <f t="shared" si="16"/>
        <v/>
      </c>
      <c r="AO55" s="510"/>
      <c r="AP55" s="502"/>
      <c r="AQ55" s="502"/>
      <c r="AR55" s="503"/>
      <c r="AS55" s="503"/>
      <c r="AT55" s="502"/>
      <c r="AU55" s="502"/>
      <c r="AV55" s="503"/>
      <c r="AW55" s="503"/>
      <c r="AX55" s="502"/>
      <c r="AY55" s="502"/>
      <c r="AZ55" s="503"/>
      <c r="BA55" s="503"/>
      <c r="BB55" s="502"/>
      <c r="BC55" s="502"/>
      <c r="BD55" s="503"/>
      <c r="BE55" s="503"/>
      <c r="BF55" s="502"/>
      <c r="BG55" s="494"/>
      <c r="BH55" s="503"/>
      <c r="BI55" s="503"/>
      <c r="BJ55" s="502"/>
      <c r="BK55" s="503"/>
      <c r="BL55" s="502"/>
      <c r="BM55" s="503"/>
      <c r="BN55" s="502"/>
      <c r="BO55" s="503"/>
      <c r="BP55" s="502"/>
      <c r="BQ55" s="494"/>
      <c r="BR55" s="503"/>
      <c r="BS55" s="502"/>
      <c r="BT55" s="502"/>
      <c r="BU55" s="502"/>
      <c r="BV55" s="503"/>
      <c r="BW55" s="502"/>
      <c r="BX55" s="502"/>
      <c r="BY55" s="503"/>
      <c r="BZ55" s="502"/>
      <c r="CA55" s="494"/>
      <c r="CB55" s="502"/>
      <c r="CC55" s="157"/>
      <c r="CD55" s="157"/>
      <c r="CE55" s="157"/>
      <c r="CF55" s="157"/>
      <c r="CG55" s="157"/>
      <c r="CH55" s="157"/>
      <c r="CI55" s="157"/>
      <c r="CJ55" s="157"/>
      <c r="CK55" s="157"/>
      <c r="CL55" s="157"/>
      <c r="CM55" s="157"/>
      <c r="CN55" s="157"/>
      <c r="CO55" s="157"/>
      <c r="CP55" s="157"/>
      <c r="CQ55" s="157"/>
      <c r="CR55" s="157"/>
      <c r="CS55" s="157"/>
      <c r="CT55" s="157"/>
      <c r="CU55" s="157"/>
      <c r="CV55" s="157"/>
      <c r="CW55" s="157"/>
      <c r="CX55" s="157"/>
      <c r="CY55" s="157"/>
      <c r="CZ55" s="157"/>
      <c r="DA55" s="157"/>
      <c r="DB55" s="157"/>
    </row>
    <row r="56" spans="1:106" ht="15.75" customHeight="1" x14ac:dyDescent="0.3">
      <c r="A56" s="484"/>
      <c r="B56" s="486"/>
      <c r="C56" s="486"/>
      <c r="D56" s="486"/>
      <c r="E56" s="487"/>
      <c r="F56" s="486"/>
      <c r="G56" s="486"/>
      <c r="H56" s="486"/>
      <c r="I56" s="502"/>
      <c r="J56" s="502"/>
      <c r="K56" s="486"/>
      <c r="L56" s="487"/>
      <c r="M56" s="484"/>
      <c r="N56" s="490"/>
      <c r="O56" s="491"/>
      <c r="P56" s="491"/>
      <c r="Q56" s="491">
        <f t="shared" si="19"/>
        <v>0</v>
      </c>
      <c r="R56" s="490"/>
      <c r="S56" s="491"/>
      <c r="T56" s="493"/>
      <c r="U56" s="494">
        <v>4</v>
      </c>
      <c r="V56" s="495"/>
      <c r="W56" s="494" t="str">
        <f t="shared" si="14"/>
        <v/>
      </c>
      <c r="X56" s="494" t="str">
        <f t="shared" si="14"/>
        <v/>
      </c>
      <c r="Y56" s="494"/>
      <c r="Z56" s="494"/>
      <c r="AA56" s="494"/>
      <c r="AB56" s="494"/>
      <c r="AC56" s="497"/>
      <c r="AD56" s="497"/>
      <c r="AE56" s="498" t="str">
        <f t="shared" si="4"/>
        <v/>
      </c>
      <c r="AF56" s="497"/>
      <c r="AG56" s="497"/>
      <c r="AH56" s="497"/>
      <c r="AI56" s="176" t="str">
        <f>IFERROR(IF(AND(X55="Probabilidad",X56="Probabilidad"),(AK55-(+AK55*AE56)),IF(AND(X55="Impacto",X56="Probabilidad"),(AK54-(+AK54*AE56)),IF(X56="Impacto",AK55,""))),"")</f>
        <v/>
      </c>
      <c r="AJ56" s="499" t="str">
        <f t="shared" si="5"/>
        <v/>
      </c>
      <c r="AK56" s="498" t="str">
        <f t="shared" si="15"/>
        <v/>
      </c>
      <c r="AL56" s="499" t="str">
        <f t="shared" si="7"/>
        <v/>
      </c>
      <c r="AM56" s="498" t="str">
        <f>IFERROR(IF(AND(X55="Impacto",X56="Impacto"),(AM55-(+AM55*AE56)),IF(AND(X55="Probabilidad",X56="Impacto"),(AM54-(+AM54*AE56)),IF(X56="Probabilidad",AM55,""))),"")</f>
        <v/>
      </c>
      <c r="AN56" s="500" t="str">
        <f t="shared" si="16"/>
        <v/>
      </c>
      <c r="AO56" s="510"/>
      <c r="AP56" s="502"/>
      <c r="AQ56" s="502"/>
      <c r="AR56" s="503"/>
      <c r="AS56" s="503"/>
      <c r="AT56" s="502"/>
      <c r="AU56" s="502"/>
      <c r="AV56" s="503"/>
      <c r="AW56" s="503"/>
      <c r="AX56" s="502"/>
      <c r="AY56" s="502"/>
      <c r="AZ56" s="503"/>
      <c r="BA56" s="503"/>
      <c r="BB56" s="502"/>
      <c r="BC56" s="502"/>
      <c r="BD56" s="503"/>
      <c r="BE56" s="503"/>
      <c r="BF56" s="502"/>
      <c r="BG56" s="494"/>
      <c r="BH56" s="503"/>
      <c r="BI56" s="503"/>
      <c r="BJ56" s="502"/>
      <c r="BK56" s="503"/>
      <c r="BL56" s="502"/>
      <c r="BM56" s="503"/>
      <c r="BN56" s="502"/>
      <c r="BO56" s="503"/>
      <c r="BP56" s="502"/>
      <c r="BQ56" s="494"/>
      <c r="BR56" s="503"/>
      <c r="BS56" s="502"/>
      <c r="BT56" s="502"/>
      <c r="BU56" s="502"/>
      <c r="BV56" s="503"/>
      <c r="BW56" s="502"/>
      <c r="BX56" s="502"/>
      <c r="BY56" s="503"/>
      <c r="BZ56" s="502"/>
      <c r="CA56" s="494"/>
      <c r="CB56" s="502"/>
      <c r="CC56" s="157"/>
      <c r="CD56" s="157"/>
      <c r="CE56" s="157"/>
      <c r="CF56" s="157"/>
      <c r="CG56" s="157"/>
      <c r="CH56" s="157"/>
      <c r="CI56" s="157"/>
      <c r="CJ56" s="157"/>
      <c r="CK56" s="157"/>
      <c r="CL56" s="157"/>
      <c r="CM56" s="157"/>
      <c r="CN56" s="157"/>
      <c r="CO56" s="157"/>
      <c r="CP56" s="157"/>
      <c r="CQ56" s="157"/>
      <c r="CR56" s="157"/>
      <c r="CS56" s="157"/>
      <c r="CT56" s="157"/>
      <c r="CU56" s="157"/>
      <c r="CV56" s="157"/>
      <c r="CW56" s="157"/>
      <c r="CX56" s="157"/>
      <c r="CY56" s="157"/>
      <c r="CZ56" s="157"/>
      <c r="DA56" s="157"/>
      <c r="DB56" s="157"/>
    </row>
    <row r="57" spans="1:106" ht="15.75" customHeight="1" x14ac:dyDescent="0.3">
      <c r="A57" s="484"/>
      <c r="B57" s="486"/>
      <c r="C57" s="486"/>
      <c r="D57" s="486"/>
      <c r="E57" s="487"/>
      <c r="F57" s="486"/>
      <c r="G57" s="486"/>
      <c r="H57" s="486"/>
      <c r="I57" s="502"/>
      <c r="J57" s="502"/>
      <c r="K57" s="486"/>
      <c r="L57" s="487"/>
      <c r="M57" s="484"/>
      <c r="N57" s="490"/>
      <c r="O57" s="491"/>
      <c r="P57" s="491"/>
      <c r="Q57" s="491">
        <f t="shared" si="19"/>
        <v>0</v>
      </c>
      <c r="R57" s="490"/>
      <c r="S57" s="491"/>
      <c r="T57" s="493"/>
      <c r="U57" s="494">
        <v>5</v>
      </c>
      <c r="V57" s="495"/>
      <c r="W57" s="494" t="str">
        <f t="shared" si="14"/>
        <v/>
      </c>
      <c r="X57" s="494" t="str">
        <f t="shared" si="14"/>
        <v/>
      </c>
      <c r="Y57" s="494"/>
      <c r="Z57" s="494"/>
      <c r="AA57" s="494"/>
      <c r="AB57" s="494"/>
      <c r="AC57" s="497"/>
      <c r="AD57" s="497"/>
      <c r="AE57" s="498" t="str">
        <f t="shared" si="4"/>
        <v/>
      </c>
      <c r="AF57" s="497"/>
      <c r="AG57" s="497"/>
      <c r="AH57" s="497"/>
      <c r="AI57" s="176" t="str">
        <f>IFERROR(IF(AND(X56="Probabilidad",X57="Probabilidad"),(AK56-(+AK56*AE57)),IF(AND(X56="Impacto",X57="Probabilidad"),(AK55-(+AK55*AE57)),IF(X57="Impacto",AK56,""))),"")</f>
        <v/>
      </c>
      <c r="AJ57" s="499" t="str">
        <f t="shared" si="5"/>
        <v/>
      </c>
      <c r="AK57" s="498" t="str">
        <f t="shared" si="15"/>
        <v/>
      </c>
      <c r="AL57" s="499" t="str">
        <f t="shared" si="7"/>
        <v/>
      </c>
      <c r="AM57" s="498" t="str">
        <f>IFERROR(IF(AND(X56="Impacto",X57="Impacto"),(AM56-(+AM56*AE57)),IF(AND(X56="Probabilidad",X57="Impacto"),(AM55-(+AM55*AE57)),IF(X57="Probabilidad",AM56,""))),"")</f>
        <v/>
      </c>
      <c r="AN57" s="500" t="str">
        <f t="shared" si="16"/>
        <v/>
      </c>
      <c r="AO57" s="510"/>
      <c r="AP57" s="502"/>
      <c r="AQ57" s="502"/>
      <c r="AR57" s="503"/>
      <c r="AS57" s="503"/>
      <c r="AT57" s="502"/>
      <c r="AU57" s="502"/>
      <c r="AV57" s="503"/>
      <c r="AW57" s="503"/>
      <c r="AX57" s="502"/>
      <c r="AY57" s="502"/>
      <c r="AZ57" s="503"/>
      <c r="BA57" s="503"/>
      <c r="BB57" s="502"/>
      <c r="BC57" s="502"/>
      <c r="BD57" s="503"/>
      <c r="BE57" s="503"/>
      <c r="BF57" s="502"/>
      <c r="BG57" s="494"/>
      <c r="BH57" s="503"/>
      <c r="BI57" s="503"/>
      <c r="BJ57" s="502"/>
      <c r="BK57" s="503"/>
      <c r="BL57" s="502"/>
      <c r="BM57" s="503"/>
      <c r="BN57" s="502"/>
      <c r="BO57" s="503"/>
      <c r="BP57" s="502"/>
      <c r="BQ57" s="494"/>
      <c r="BR57" s="503"/>
      <c r="BS57" s="502"/>
      <c r="BT57" s="502"/>
      <c r="BU57" s="502"/>
      <c r="BV57" s="503"/>
      <c r="BW57" s="502"/>
      <c r="BX57" s="502"/>
      <c r="BY57" s="503"/>
      <c r="BZ57" s="502"/>
      <c r="CA57" s="494"/>
      <c r="CB57" s="502"/>
      <c r="CC57" s="157"/>
      <c r="CD57" s="157"/>
      <c r="CE57" s="157"/>
      <c r="CF57" s="157"/>
      <c r="CG57" s="157"/>
      <c r="CH57" s="157"/>
      <c r="CI57" s="157"/>
      <c r="CJ57" s="157"/>
      <c r="CK57" s="157"/>
      <c r="CL57" s="157"/>
      <c r="CM57" s="157"/>
      <c r="CN57" s="157"/>
      <c r="CO57" s="157"/>
      <c r="CP57" s="157"/>
      <c r="CQ57" s="157"/>
      <c r="CR57" s="157"/>
      <c r="CS57" s="157"/>
      <c r="CT57" s="157"/>
      <c r="CU57" s="157"/>
      <c r="CV57" s="157"/>
      <c r="CW57" s="157"/>
      <c r="CX57" s="157"/>
      <c r="CY57" s="157"/>
      <c r="CZ57" s="157"/>
      <c r="DA57" s="157"/>
      <c r="DB57" s="157"/>
    </row>
    <row r="58" spans="1:106" ht="15.75" customHeight="1" x14ac:dyDescent="0.3">
      <c r="A58" s="484"/>
      <c r="B58" s="486"/>
      <c r="C58" s="486"/>
      <c r="D58" s="486"/>
      <c r="E58" s="487"/>
      <c r="F58" s="486"/>
      <c r="G58" s="486"/>
      <c r="H58" s="486"/>
      <c r="I58" s="502"/>
      <c r="J58" s="502"/>
      <c r="K58" s="486"/>
      <c r="L58" s="487"/>
      <c r="M58" s="484"/>
      <c r="N58" s="490"/>
      <c r="O58" s="491"/>
      <c r="P58" s="491"/>
      <c r="Q58" s="491">
        <f t="shared" si="19"/>
        <v>0</v>
      </c>
      <c r="R58" s="490"/>
      <c r="S58" s="491"/>
      <c r="T58" s="493"/>
      <c r="U58" s="494">
        <v>6</v>
      </c>
      <c r="V58" s="495"/>
      <c r="W58" s="494" t="str">
        <f t="shared" si="14"/>
        <v/>
      </c>
      <c r="X58" s="494" t="str">
        <f t="shared" si="14"/>
        <v/>
      </c>
      <c r="Y58" s="494"/>
      <c r="Z58" s="494"/>
      <c r="AA58" s="494"/>
      <c r="AB58" s="494"/>
      <c r="AC58" s="497"/>
      <c r="AD58" s="497"/>
      <c r="AE58" s="498" t="str">
        <f t="shared" si="4"/>
        <v/>
      </c>
      <c r="AF58" s="497"/>
      <c r="AG58" s="497"/>
      <c r="AH58" s="497"/>
      <c r="AI58" s="176" t="str">
        <f>IFERROR(IF(AND(X57="Probabilidad",X58="Probabilidad"),(AK57-(+AK57*AE58)),IF(AND(X57="Impacto",X58="Probabilidad"),(AK56-(+AK56*AE58)),IF(X58="Impacto",AK57,""))),"")</f>
        <v/>
      </c>
      <c r="AJ58" s="499" t="str">
        <f t="shared" si="5"/>
        <v/>
      </c>
      <c r="AK58" s="498" t="str">
        <f t="shared" si="15"/>
        <v/>
      </c>
      <c r="AL58" s="499" t="str">
        <f t="shared" si="7"/>
        <v/>
      </c>
      <c r="AM58" s="498" t="str">
        <f>IFERROR(IF(AND(X57="Impacto",X58="Impacto"),(AM57-(+AM57*AE58)),IF(AND(X57="Probabilidad",X58="Impacto"),(AM56-(+AM56*AE58)),IF(X58="Probabilidad",AM57,""))),"")</f>
        <v/>
      </c>
      <c r="AN58" s="500" t="str">
        <f t="shared" si="16"/>
        <v/>
      </c>
      <c r="AO58" s="515"/>
      <c r="AP58" s="502"/>
      <c r="AQ58" s="502"/>
      <c r="AR58" s="503"/>
      <c r="AS58" s="503"/>
      <c r="AT58" s="502"/>
      <c r="AU58" s="502"/>
      <c r="AV58" s="503"/>
      <c r="AW58" s="503"/>
      <c r="AX58" s="502"/>
      <c r="AY58" s="502"/>
      <c r="AZ58" s="503"/>
      <c r="BA58" s="503"/>
      <c r="BB58" s="502"/>
      <c r="BC58" s="502"/>
      <c r="BD58" s="503"/>
      <c r="BE58" s="503"/>
      <c r="BF58" s="502"/>
      <c r="BG58" s="494"/>
      <c r="BH58" s="503"/>
      <c r="BI58" s="503"/>
      <c r="BJ58" s="502"/>
      <c r="BK58" s="503"/>
      <c r="BL58" s="502"/>
      <c r="BM58" s="503"/>
      <c r="BN58" s="502"/>
      <c r="BO58" s="503"/>
      <c r="BP58" s="502"/>
      <c r="BQ58" s="494"/>
      <c r="BR58" s="503"/>
      <c r="BS58" s="502"/>
      <c r="BT58" s="502"/>
      <c r="BU58" s="502"/>
      <c r="BV58" s="503"/>
      <c r="BW58" s="502"/>
      <c r="BX58" s="502"/>
      <c r="BY58" s="503"/>
      <c r="BZ58" s="502"/>
      <c r="CA58" s="494"/>
      <c r="CB58" s="502"/>
      <c r="CC58" s="157"/>
      <c r="CD58" s="157"/>
      <c r="CE58" s="157"/>
      <c r="CF58" s="157"/>
      <c r="CG58" s="157"/>
      <c r="CH58" s="157"/>
      <c r="CI58" s="157"/>
      <c r="CJ58" s="157"/>
      <c r="CK58" s="157"/>
      <c r="CL58" s="157"/>
      <c r="CM58" s="157"/>
      <c r="CN58" s="157"/>
      <c r="CO58" s="157"/>
      <c r="CP58" s="157"/>
      <c r="CQ58" s="157"/>
      <c r="CR58" s="157"/>
      <c r="CS58" s="157"/>
      <c r="CT58" s="157"/>
      <c r="CU58" s="157"/>
      <c r="CV58" s="157"/>
      <c r="CW58" s="157"/>
      <c r="CX58" s="157"/>
      <c r="CY58" s="157"/>
      <c r="CZ58" s="157"/>
      <c r="DA58" s="157"/>
      <c r="DB58" s="157"/>
    </row>
    <row r="59" spans="1:106" ht="15.75" customHeight="1" x14ac:dyDescent="0.3">
      <c r="A59" s="484">
        <v>10</v>
      </c>
      <c r="B59" s="486"/>
      <c r="C59" s="486"/>
      <c r="D59" s="486"/>
      <c r="E59" s="487"/>
      <c r="F59" s="486"/>
      <c r="G59" s="486"/>
      <c r="H59" s="486"/>
      <c r="I59" s="502"/>
      <c r="J59" s="502"/>
      <c r="K59" s="486"/>
      <c r="L59" s="487"/>
      <c r="M59" s="484"/>
      <c r="N59" s="490" t="str">
        <f>IF(M59&lt;=0,"",IF(M59&lt;=2,"Muy Baja",IF(M59&lt;=24,"Baja",IF(M59&lt;=500,"Media",IF(M59&lt;=5000,"Alta","Muy Alta")))))</f>
        <v/>
      </c>
      <c r="O59" s="491" t="str">
        <f>IF(N59="","",IF(N59="Muy Baja",0.2,IF(N59="Baja",0.4,IF(N59="Media",0.6,IF(N59="Alta",0.8,IF(N59="Muy Alta",1,))))))</f>
        <v/>
      </c>
      <c r="P59" s="491"/>
      <c r="Q59" s="491">
        <f>IF(NOT(ISERROR(MATCH(P59,'Tabla Impacto'!$B$221:$B$223,0))),'Tabla Impacto'!$F$223&amp;"Por favor no seleccionar los criterios de impacto(Afectación Económica o presupuestal y Pérdida Reputacional)",P59)</f>
        <v>0</v>
      </c>
      <c r="R59" s="490" t="str">
        <f>IF(OR(Q59='Tabla Impacto'!$C$11,Q59='Tabla Impacto'!$D$11),"Leve",IF(OR(Q59='Tabla Impacto'!$C$12,Q59='Tabla Impacto'!$D$12),"Menor",IF(OR(Q59='Tabla Impacto'!$C$13,Q59='Tabla Impacto'!$D$13),"Moderado",IF(OR(Q59='Tabla Impacto'!$C$14,Q59='Tabla Impacto'!$D$14),"Mayor",IF(OR(Q59='Tabla Impacto'!$C$15,Q59='Tabla Impacto'!$D$15),"Catastrófico","")))))</f>
        <v/>
      </c>
      <c r="S59" s="491" t="str">
        <f>IF(R59="","",IF(R59="Leve",0.2,IF(R59="Menor",0.4,IF(R59="Moderado",0.6,IF(R59="Mayor",0.8,IF(R59="Catastrófico",1,))))))</f>
        <v/>
      </c>
      <c r="T59" s="493" t="str">
        <f>IF(OR(AND(N59="Muy Baja",R59="Leve"),AND(N59="Muy Baja",R59="Menor"),AND(N59="Baja",R59="Leve")),"Bajo",IF(OR(AND(N59="Muy baja",R59="Moderado"),AND(N59="Baja",R59="Menor"),AND(N59="Baja",R59="Moderado"),AND(N59="Media",R59="Leve"),AND(N59="Media",R59="Menor"),AND(N59="Media",R59="Moderado"),AND(N59="Alta",R59="Leve"),AND(N59="Alta",R59="Menor")),"Moderado",IF(OR(AND(N59="Muy Baja",R59="Mayor"),AND(N59="Baja",R59="Mayor"),AND(N59="Media",R59="Mayor"),AND(N59="Alta",R59="Moderado"),AND(N59="Alta",R59="Mayor"),AND(N59="Muy Alta",R59="Leve"),AND(N59="Muy Alta",R59="Menor"),AND(N59="Muy Alta",R59="Moderado"),AND(N59="Muy Alta",R59="Mayor")),"Alto",IF(OR(AND(N59="Muy Baja",R59="Catastrófico"),AND(N59="Baja",R59="Catastrófico"),AND(N59="Media",R59="Catastrófico"),AND(N59="Alta",R59="Catastrófico"),AND(N59="Muy Alta",R59="Catastrófico")),"Extremo",""))))</f>
        <v/>
      </c>
      <c r="U59" s="494">
        <v>1</v>
      </c>
      <c r="V59" s="495"/>
      <c r="W59" s="494" t="str">
        <f t="shared" si="14"/>
        <v/>
      </c>
      <c r="X59" s="494" t="str">
        <f t="shared" si="14"/>
        <v/>
      </c>
      <c r="Y59" s="494"/>
      <c r="Z59" s="494"/>
      <c r="AA59" s="494"/>
      <c r="AB59" s="494"/>
      <c r="AC59" s="497"/>
      <c r="AD59" s="497"/>
      <c r="AE59" s="498" t="str">
        <f t="shared" si="4"/>
        <v/>
      </c>
      <c r="AF59" s="497"/>
      <c r="AG59" s="497"/>
      <c r="AH59" s="497"/>
      <c r="AI59" s="176" t="str">
        <f>IFERROR(IF(X59="Probabilidad",(O59-(+O59*AE59)),IF(X59="Impacto",O59,"")),"")</f>
        <v/>
      </c>
      <c r="AJ59" s="499" t="str">
        <f>IFERROR(IF(AI59="","",IF(AI59&lt;=0.2,"Muy Baja",IF(AI59&lt;=0.4,"Baja",IF(AI59&lt;=0.6,"Media",IF(AI59&lt;=0.8,"Alta","Muy Alta"))))),"")</f>
        <v/>
      </c>
      <c r="AK59" s="498" t="str">
        <f t="shared" si="15"/>
        <v/>
      </c>
      <c r="AL59" s="499" t="str">
        <f>IFERROR(IF(AM59="","",IF(AM59&lt;=0.2,"Leve",IF(AM59&lt;=0.4,"Menor",IF(AM59&lt;=0.6,"Moderado",IF(AM59&lt;=0.8,"Mayor","Catastrófico"))))),"")</f>
        <v/>
      </c>
      <c r="AM59" s="498" t="str">
        <f>IFERROR(IF(X59="Impacto",(S59-(+S59*AE59)),IF(X59="Probabilidad",S59,"")),"")</f>
        <v/>
      </c>
      <c r="AN59" s="500" t="str">
        <f t="shared" si="16"/>
        <v/>
      </c>
      <c r="AO59" s="501"/>
      <c r="AP59" s="502"/>
      <c r="AQ59" s="502"/>
      <c r="AR59" s="503"/>
      <c r="AS59" s="503"/>
      <c r="AT59" s="502"/>
      <c r="AU59" s="502"/>
      <c r="AV59" s="503"/>
      <c r="AW59" s="503"/>
      <c r="AX59" s="502"/>
      <c r="AY59" s="502"/>
      <c r="AZ59" s="503"/>
      <c r="BA59" s="503"/>
      <c r="BB59" s="502"/>
      <c r="BC59" s="502"/>
      <c r="BD59" s="503"/>
      <c r="BE59" s="503"/>
      <c r="BF59" s="502"/>
      <c r="BG59" s="494"/>
      <c r="BH59" s="503"/>
      <c r="BI59" s="503"/>
      <c r="BJ59" s="502"/>
      <c r="BK59" s="503"/>
      <c r="BL59" s="502"/>
      <c r="BM59" s="503"/>
      <c r="BN59" s="502"/>
      <c r="BO59" s="503"/>
      <c r="BP59" s="502"/>
      <c r="BQ59" s="494"/>
      <c r="BR59" s="503"/>
      <c r="BS59" s="502"/>
      <c r="BT59" s="502"/>
      <c r="BU59" s="502"/>
      <c r="BV59" s="503"/>
      <c r="BW59" s="502"/>
      <c r="BX59" s="502"/>
      <c r="BY59" s="503"/>
      <c r="BZ59" s="502"/>
      <c r="CA59" s="494"/>
      <c r="CB59" s="502"/>
      <c r="CC59" s="157"/>
      <c r="CD59" s="157"/>
      <c r="CE59" s="157"/>
      <c r="CF59" s="157"/>
      <c r="CG59" s="157"/>
      <c r="CH59" s="157"/>
      <c r="CI59" s="157"/>
      <c r="CJ59" s="157"/>
      <c r="CK59" s="157"/>
      <c r="CL59" s="157"/>
      <c r="CM59" s="157"/>
      <c r="CN59" s="157"/>
      <c r="CO59" s="157"/>
      <c r="CP59" s="157"/>
      <c r="CQ59" s="157"/>
      <c r="CR59" s="157"/>
      <c r="CS59" s="157"/>
      <c r="CT59" s="157"/>
      <c r="CU59" s="157"/>
      <c r="CV59" s="157"/>
      <c r="CW59" s="157"/>
      <c r="CX59" s="157"/>
      <c r="CY59" s="157"/>
      <c r="CZ59" s="157"/>
      <c r="DA59" s="157"/>
      <c r="DB59" s="157"/>
    </row>
    <row r="60" spans="1:106" ht="15.75" customHeight="1" x14ac:dyDescent="0.3">
      <c r="A60" s="484"/>
      <c r="B60" s="486"/>
      <c r="C60" s="486"/>
      <c r="D60" s="486"/>
      <c r="E60" s="487"/>
      <c r="F60" s="486"/>
      <c r="G60" s="486"/>
      <c r="H60" s="486"/>
      <c r="I60" s="502"/>
      <c r="J60" s="502"/>
      <c r="K60" s="486"/>
      <c r="L60" s="487"/>
      <c r="M60" s="484"/>
      <c r="N60" s="490"/>
      <c r="O60" s="491"/>
      <c r="P60" s="491"/>
      <c r="Q60" s="491">
        <f>IF(NOT(ISERROR(MATCH(P60,_xlfn.ANCHORARRAY(E71),0))),O73&amp;"Por favor no seleccionar los criterios de impacto",P60)</f>
        <v>0</v>
      </c>
      <c r="R60" s="490"/>
      <c r="S60" s="491"/>
      <c r="T60" s="493"/>
      <c r="U60" s="494">
        <v>2</v>
      </c>
      <c r="V60" s="495"/>
      <c r="W60" s="494" t="str">
        <f t="shared" si="14"/>
        <v/>
      </c>
      <c r="X60" s="494" t="str">
        <f t="shared" si="14"/>
        <v/>
      </c>
      <c r="Y60" s="494"/>
      <c r="Z60" s="494"/>
      <c r="AA60" s="494"/>
      <c r="AB60" s="494"/>
      <c r="AC60" s="497"/>
      <c r="AD60" s="497"/>
      <c r="AE60" s="498" t="str">
        <f t="shared" si="4"/>
        <v/>
      </c>
      <c r="AF60" s="497"/>
      <c r="AG60" s="497"/>
      <c r="AH60" s="497"/>
      <c r="AI60" s="176" t="str">
        <f>IFERROR(IF(AND(X59="Probabilidad",X60="Probabilidad"),(AK59-(+AK59*AE60)),IF(X60="Probabilidad",(O59-(+O59*AE60)),IF(X60="Impacto",AK59,""))),"")</f>
        <v/>
      </c>
      <c r="AJ60" s="499" t="str">
        <f t="shared" si="5"/>
        <v/>
      </c>
      <c r="AK60" s="498" t="str">
        <f t="shared" si="15"/>
        <v/>
      </c>
      <c r="AL60" s="499" t="str">
        <f t="shared" si="7"/>
        <v/>
      </c>
      <c r="AM60" s="498" t="str">
        <f>IFERROR(IF(AND(X59="Impacto",X60="Impacto"),(AM53-(+AM53*AE60)),IF(X60="Impacto",($S$59-(+$S$59*AE60)),IF(X60="Probabilidad",AM53,""))),"")</f>
        <v/>
      </c>
      <c r="AN60" s="500" t="str">
        <f t="shared" si="16"/>
        <v/>
      </c>
      <c r="AO60" s="510"/>
      <c r="AP60" s="502"/>
      <c r="AQ60" s="502"/>
      <c r="AR60" s="503"/>
      <c r="AS60" s="503"/>
      <c r="AT60" s="502"/>
      <c r="AU60" s="502"/>
      <c r="AV60" s="503"/>
      <c r="AW60" s="503"/>
      <c r="AX60" s="502"/>
      <c r="AY60" s="502"/>
      <c r="AZ60" s="503"/>
      <c r="BA60" s="503"/>
      <c r="BB60" s="502"/>
      <c r="BC60" s="502"/>
      <c r="BD60" s="503"/>
      <c r="BE60" s="503"/>
      <c r="BF60" s="502"/>
      <c r="BG60" s="494"/>
      <c r="BH60" s="503"/>
      <c r="BI60" s="503"/>
      <c r="BJ60" s="502"/>
      <c r="BK60" s="503"/>
      <c r="BL60" s="502"/>
      <c r="BM60" s="503"/>
      <c r="BN60" s="502"/>
      <c r="BO60" s="503"/>
      <c r="BP60" s="502"/>
      <c r="BQ60" s="494"/>
      <c r="BR60" s="503"/>
      <c r="BS60" s="502"/>
      <c r="BT60" s="502"/>
      <c r="BU60" s="502"/>
      <c r="BV60" s="503"/>
      <c r="BW60" s="502"/>
      <c r="BX60" s="502"/>
      <c r="BY60" s="503"/>
      <c r="BZ60" s="502"/>
      <c r="CA60" s="494"/>
      <c r="CB60" s="502"/>
    </row>
    <row r="61" spans="1:106" ht="15.75" customHeight="1" x14ac:dyDescent="0.3">
      <c r="A61" s="484"/>
      <c r="B61" s="486"/>
      <c r="C61" s="486"/>
      <c r="D61" s="486"/>
      <c r="E61" s="487"/>
      <c r="F61" s="486"/>
      <c r="G61" s="486"/>
      <c r="H61" s="486"/>
      <c r="I61" s="502"/>
      <c r="J61" s="502"/>
      <c r="K61" s="486"/>
      <c r="L61" s="487"/>
      <c r="M61" s="484"/>
      <c r="N61" s="490"/>
      <c r="O61" s="491"/>
      <c r="P61" s="491"/>
      <c r="Q61" s="491">
        <f>IF(NOT(ISERROR(MATCH(P61,_xlfn.ANCHORARRAY(E72),0))),O74&amp;"Por favor no seleccionar los criterios de impacto",P61)</f>
        <v>0</v>
      </c>
      <c r="R61" s="490"/>
      <c r="S61" s="491"/>
      <c r="T61" s="493"/>
      <c r="U61" s="494">
        <v>3</v>
      </c>
      <c r="V61" s="562"/>
      <c r="W61" s="494" t="str">
        <f t="shared" si="14"/>
        <v/>
      </c>
      <c r="X61" s="494" t="str">
        <f t="shared" si="14"/>
        <v/>
      </c>
      <c r="Y61" s="494"/>
      <c r="Z61" s="494"/>
      <c r="AA61" s="494"/>
      <c r="AB61" s="494"/>
      <c r="AC61" s="497"/>
      <c r="AD61" s="497"/>
      <c r="AE61" s="498" t="str">
        <f t="shared" si="4"/>
        <v/>
      </c>
      <c r="AF61" s="497"/>
      <c r="AG61" s="497"/>
      <c r="AH61" s="497"/>
      <c r="AI61" s="176" t="str">
        <f>IFERROR(IF(AND(X60="Probabilidad",X61="Probabilidad"),(AK60-(+AK60*AE61)),IF(AND(X60="Impacto",X61="Probabilidad"),(AK59-(+AK59*AE61)),IF(X61="Impacto",AK60,""))),"")</f>
        <v/>
      </c>
      <c r="AJ61" s="499" t="str">
        <f t="shared" si="5"/>
        <v/>
      </c>
      <c r="AK61" s="498" t="str">
        <f t="shared" si="15"/>
        <v/>
      </c>
      <c r="AL61" s="499" t="str">
        <f t="shared" si="7"/>
        <v/>
      </c>
      <c r="AM61" s="498" t="str">
        <f>IFERROR(IF(AND(X60="Impacto",X61="Impacto"),(AM60-(+AM60*AE61)),IF(AND(X60="Probabilidad",X61="Impacto"),(AM59-(+AM59*AE61)),IF(X61="Probabilidad",AM60,""))),"")</f>
        <v/>
      </c>
      <c r="AN61" s="500" t="str">
        <f t="shared" si="16"/>
        <v/>
      </c>
      <c r="AO61" s="510"/>
      <c r="AP61" s="502"/>
      <c r="AQ61" s="502"/>
      <c r="AR61" s="503"/>
      <c r="AS61" s="503"/>
      <c r="AT61" s="502"/>
      <c r="AU61" s="502"/>
      <c r="AV61" s="503"/>
      <c r="AW61" s="503"/>
      <c r="AX61" s="502"/>
      <c r="AY61" s="502"/>
      <c r="AZ61" s="503"/>
      <c r="BA61" s="503"/>
      <c r="BB61" s="502"/>
      <c r="BC61" s="502"/>
      <c r="BD61" s="503"/>
      <c r="BE61" s="503"/>
      <c r="BF61" s="502"/>
      <c r="BG61" s="494"/>
      <c r="BH61" s="503"/>
      <c r="BI61" s="503"/>
      <c r="BJ61" s="502"/>
      <c r="BK61" s="503"/>
      <c r="BL61" s="502"/>
      <c r="BM61" s="503"/>
      <c r="BN61" s="502"/>
      <c r="BO61" s="503"/>
      <c r="BP61" s="502"/>
      <c r="BQ61" s="494"/>
      <c r="BR61" s="503"/>
      <c r="BS61" s="502"/>
      <c r="BT61" s="502"/>
      <c r="BU61" s="502"/>
      <c r="BV61" s="503"/>
      <c r="BW61" s="502"/>
      <c r="BX61" s="502"/>
      <c r="BY61" s="503"/>
      <c r="BZ61" s="502"/>
      <c r="CA61" s="494"/>
      <c r="CB61" s="502"/>
    </row>
    <row r="62" spans="1:106" ht="15.75" customHeight="1" x14ac:dyDescent="0.3">
      <c r="A62" s="484"/>
      <c r="B62" s="486"/>
      <c r="C62" s="486"/>
      <c r="D62" s="486"/>
      <c r="E62" s="487"/>
      <c r="F62" s="486"/>
      <c r="G62" s="486"/>
      <c r="H62" s="486"/>
      <c r="I62" s="502"/>
      <c r="J62" s="502"/>
      <c r="K62" s="486"/>
      <c r="L62" s="487"/>
      <c r="M62" s="484"/>
      <c r="N62" s="490"/>
      <c r="O62" s="491"/>
      <c r="P62" s="491"/>
      <c r="Q62" s="491">
        <f>IF(NOT(ISERROR(MATCH(P62,_xlfn.ANCHORARRAY(E73),0))),O75&amp;"Por favor no seleccionar los criterios de impacto",P62)</f>
        <v>0</v>
      </c>
      <c r="R62" s="490"/>
      <c r="S62" s="491"/>
      <c r="T62" s="493"/>
      <c r="U62" s="494">
        <v>4</v>
      </c>
      <c r="V62" s="495"/>
      <c r="W62" s="494" t="str">
        <f t="shared" si="14"/>
        <v/>
      </c>
      <c r="X62" s="494" t="str">
        <f t="shared" si="14"/>
        <v/>
      </c>
      <c r="Y62" s="494"/>
      <c r="Z62" s="494"/>
      <c r="AA62" s="494"/>
      <c r="AB62" s="494"/>
      <c r="AC62" s="497"/>
      <c r="AD62" s="497"/>
      <c r="AE62" s="498" t="str">
        <f t="shared" si="4"/>
        <v/>
      </c>
      <c r="AF62" s="497"/>
      <c r="AG62" s="497"/>
      <c r="AH62" s="497"/>
      <c r="AI62" s="176" t="str">
        <f>IFERROR(IF(AND(X61="Probabilidad",X62="Probabilidad"),(AK61-(+AK61*AE62)),IF(AND(X61="Impacto",X62="Probabilidad"),(AK60-(+AK60*AE62)),IF(X62="Impacto",AK61,""))),"")</f>
        <v/>
      </c>
      <c r="AJ62" s="499" t="str">
        <f t="shared" si="5"/>
        <v/>
      </c>
      <c r="AK62" s="498" t="str">
        <f t="shared" si="15"/>
        <v/>
      </c>
      <c r="AL62" s="499" t="str">
        <f t="shared" si="7"/>
        <v/>
      </c>
      <c r="AM62" s="498" t="str">
        <f>IFERROR(IF(AND(X61="Impacto",X62="Impacto"),(AM61-(+AM61*AE62)),IF(AND(X61="Probabilidad",X62="Impacto"),(AM60-(+AM60*AE62)),IF(X62="Probabilidad",AM61,""))),"")</f>
        <v/>
      </c>
      <c r="AN62" s="500" t="str">
        <f t="shared" si="16"/>
        <v/>
      </c>
      <c r="AO62" s="510"/>
      <c r="AP62" s="502"/>
      <c r="AQ62" s="502"/>
      <c r="AR62" s="503"/>
      <c r="AS62" s="503"/>
      <c r="AT62" s="502"/>
      <c r="AU62" s="502"/>
      <c r="AV62" s="503"/>
      <c r="AW62" s="503"/>
      <c r="AX62" s="502"/>
      <c r="AY62" s="502"/>
      <c r="AZ62" s="503"/>
      <c r="BA62" s="503"/>
      <c r="BB62" s="502"/>
      <c r="BC62" s="502"/>
      <c r="BD62" s="503"/>
      <c r="BE62" s="503"/>
      <c r="BF62" s="502"/>
      <c r="BG62" s="494"/>
      <c r="BH62" s="503"/>
      <c r="BI62" s="503"/>
      <c r="BJ62" s="502"/>
      <c r="BK62" s="503"/>
      <c r="BL62" s="502"/>
      <c r="BM62" s="503"/>
      <c r="BN62" s="502"/>
      <c r="BO62" s="503"/>
      <c r="BP62" s="502"/>
      <c r="BQ62" s="494"/>
      <c r="BR62" s="503"/>
      <c r="BS62" s="502"/>
      <c r="BT62" s="502"/>
      <c r="BU62" s="502"/>
      <c r="BV62" s="503"/>
      <c r="BW62" s="502"/>
      <c r="BX62" s="502"/>
      <c r="BY62" s="503"/>
      <c r="BZ62" s="502"/>
      <c r="CA62" s="494"/>
      <c r="CB62" s="502"/>
    </row>
    <row r="63" spans="1:106" ht="15.75" customHeight="1" x14ac:dyDescent="0.3">
      <c r="A63" s="484"/>
      <c r="B63" s="486"/>
      <c r="C63" s="486"/>
      <c r="D63" s="486"/>
      <c r="E63" s="487"/>
      <c r="F63" s="486"/>
      <c r="G63" s="486"/>
      <c r="H63" s="486"/>
      <c r="I63" s="502"/>
      <c r="J63" s="502"/>
      <c r="K63" s="486"/>
      <c r="L63" s="487"/>
      <c r="M63" s="484"/>
      <c r="N63" s="490"/>
      <c r="O63" s="491"/>
      <c r="P63" s="491"/>
      <c r="Q63" s="491">
        <f>IF(NOT(ISERROR(MATCH(P63,_xlfn.ANCHORARRAY(E74),0))),O76&amp;"Por favor no seleccionar los criterios de impacto",P63)</f>
        <v>0</v>
      </c>
      <c r="R63" s="490"/>
      <c r="S63" s="491"/>
      <c r="T63" s="493"/>
      <c r="U63" s="494">
        <v>5</v>
      </c>
      <c r="V63" s="495"/>
      <c r="W63" s="494" t="str">
        <f t="shared" si="14"/>
        <v/>
      </c>
      <c r="X63" s="494" t="str">
        <f t="shared" si="14"/>
        <v/>
      </c>
      <c r="Y63" s="494"/>
      <c r="Z63" s="494"/>
      <c r="AA63" s="494"/>
      <c r="AB63" s="494"/>
      <c r="AC63" s="497"/>
      <c r="AD63" s="497"/>
      <c r="AE63" s="498" t="str">
        <f t="shared" si="4"/>
        <v/>
      </c>
      <c r="AF63" s="497"/>
      <c r="AG63" s="497"/>
      <c r="AH63" s="497"/>
      <c r="AI63" s="176" t="str">
        <f>IFERROR(IF(AND(X62="Probabilidad",X63="Probabilidad"),(AK62-(+AK62*AE63)),IF(AND(X62="Impacto",X63="Probabilidad"),(AK61-(+AK61*AE63)),IF(X63="Impacto",AK62,""))),"")</f>
        <v/>
      </c>
      <c r="AJ63" s="499" t="str">
        <f t="shared" si="5"/>
        <v/>
      </c>
      <c r="AK63" s="498" t="str">
        <f t="shared" si="15"/>
        <v/>
      </c>
      <c r="AL63" s="499" t="str">
        <f t="shared" si="7"/>
        <v/>
      </c>
      <c r="AM63" s="498" t="str">
        <f>IFERROR(IF(AND(X62="Impacto",X63="Impacto"),(AM62-(+AM62*AE63)),IF(AND(X62="Probabilidad",X63="Impacto"),(AM61-(+AM61*AE63)),IF(X63="Probabilidad",AM62,""))),"")</f>
        <v/>
      </c>
      <c r="AN63" s="500" t="str">
        <f t="shared" si="16"/>
        <v/>
      </c>
      <c r="AO63" s="510"/>
      <c r="AP63" s="502"/>
      <c r="AQ63" s="502"/>
      <c r="AR63" s="503"/>
      <c r="AS63" s="503"/>
      <c r="AT63" s="502"/>
      <c r="AU63" s="502"/>
      <c r="AV63" s="503"/>
      <c r="AW63" s="503"/>
      <c r="AX63" s="502"/>
      <c r="AY63" s="502"/>
      <c r="AZ63" s="503"/>
      <c r="BA63" s="503"/>
      <c r="BB63" s="502"/>
      <c r="BC63" s="502"/>
      <c r="BD63" s="503"/>
      <c r="BE63" s="503"/>
      <c r="BF63" s="502"/>
      <c r="BG63" s="494"/>
      <c r="BH63" s="503"/>
      <c r="BI63" s="503"/>
      <c r="BJ63" s="502"/>
      <c r="BK63" s="503"/>
      <c r="BL63" s="502"/>
      <c r="BM63" s="503"/>
      <c r="BN63" s="502"/>
      <c r="BO63" s="503"/>
      <c r="BP63" s="502"/>
      <c r="BQ63" s="494"/>
      <c r="BR63" s="503"/>
      <c r="BS63" s="502"/>
      <c r="BT63" s="502"/>
      <c r="BU63" s="502"/>
      <c r="BV63" s="503"/>
      <c r="BW63" s="502"/>
      <c r="BX63" s="502"/>
      <c r="BY63" s="503"/>
      <c r="BZ63" s="502"/>
      <c r="CA63" s="494"/>
      <c r="CB63" s="502"/>
    </row>
    <row r="64" spans="1:106" ht="15.75" customHeight="1" x14ac:dyDescent="0.3">
      <c r="A64" s="484"/>
      <c r="B64" s="486"/>
      <c r="C64" s="486"/>
      <c r="D64" s="486"/>
      <c r="E64" s="487"/>
      <c r="F64" s="486"/>
      <c r="G64" s="486"/>
      <c r="H64" s="486"/>
      <c r="I64" s="502"/>
      <c r="J64" s="502"/>
      <c r="K64" s="486"/>
      <c r="L64" s="487"/>
      <c r="M64" s="484"/>
      <c r="N64" s="490"/>
      <c r="O64" s="491"/>
      <c r="P64" s="491"/>
      <c r="Q64" s="491">
        <f>IF(NOT(ISERROR(MATCH(P64,_xlfn.ANCHORARRAY(E75),0))),O77&amp;"Por favor no seleccionar los criterios de impacto",P64)</f>
        <v>0</v>
      </c>
      <c r="R64" s="490"/>
      <c r="S64" s="491"/>
      <c r="T64" s="493"/>
      <c r="U64" s="494">
        <v>6</v>
      </c>
      <c r="V64" s="495"/>
      <c r="W64" s="494" t="str">
        <f t="shared" si="14"/>
        <v/>
      </c>
      <c r="X64" s="494" t="str">
        <f t="shared" si="14"/>
        <v/>
      </c>
      <c r="Y64" s="494"/>
      <c r="Z64" s="494"/>
      <c r="AA64" s="494"/>
      <c r="AB64" s="494"/>
      <c r="AC64" s="497"/>
      <c r="AD64" s="497"/>
      <c r="AE64" s="498" t="str">
        <f t="shared" si="4"/>
        <v/>
      </c>
      <c r="AF64" s="497"/>
      <c r="AG64" s="497"/>
      <c r="AH64" s="497"/>
      <c r="AI64" s="176" t="str">
        <f>IFERROR(IF(AND(X63="Probabilidad",X64="Probabilidad"),(AK63-(+AK63*AE64)),IF(AND(X63="Impacto",X64="Probabilidad"),(AK62-(+AK62*AE64)),IF(X64="Impacto",AK63,""))),"")</f>
        <v/>
      </c>
      <c r="AJ64" s="499" t="str">
        <f t="shared" si="5"/>
        <v/>
      </c>
      <c r="AK64" s="498" t="str">
        <f t="shared" si="15"/>
        <v/>
      </c>
      <c r="AL64" s="499" t="str">
        <f t="shared" si="7"/>
        <v/>
      </c>
      <c r="AM64" s="498" t="str">
        <f>IFERROR(IF(AND(X63="Impacto",X64="Impacto"),(AM63-(+AM63*AE64)),IF(AND(X63="Probabilidad",X64="Impacto"),(AM62-(+AM62*AE64)),IF(X64="Probabilidad",AM63,""))),"")</f>
        <v/>
      </c>
      <c r="AN64" s="500" t="str">
        <f t="shared" si="16"/>
        <v/>
      </c>
      <c r="AO64" s="515"/>
      <c r="AP64" s="502"/>
      <c r="AQ64" s="502"/>
      <c r="AR64" s="503"/>
      <c r="AS64" s="503"/>
      <c r="AT64" s="502"/>
      <c r="AU64" s="502"/>
      <c r="AV64" s="503"/>
      <c r="AW64" s="503"/>
      <c r="AX64" s="502"/>
      <c r="AY64" s="502"/>
      <c r="AZ64" s="503"/>
      <c r="BA64" s="503"/>
      <c r="BB64" s="502"/>
      <c r="BC64" s="502"/>
      <c r="BD64" s="503"/>
      <c r="BE64" s="503"/>
      <c r="BF64" s="502"/>
      <c r="BG64" s="494"/>
      <c r="BH64" s="503"/>
      <c r="BI64" s="503"/>
      <c r="BJ64" s="502"/>
      <c r="BK64" s="503"/>
      <c r="BL64" s="502"/>
      <c r="BM64" s="503"/>
      <c r="BN64" s="502"/>
      <c r="BO64" s="503"/>
      <c r="BP64" s="502"/>
      <c r="BQ64" s="494"/>
      <c r="BR64" s="503"/>
      <c r="BS64" s="502"/>
      <c r="BT64" s="502"/>
      <c r="BU64" s="502"/>
      <c r="BV64" s="503"/>
      <c r="BW64" s="502"/>
      <c r="BX64" s="502"/>
      <c r="BY64" s="503"/>
      <c r="BZ64" s="502"/>
      <c r="CA64" s="494"/>
      <c r="CB64" s="502"/>
    </row>
    <row r="65" spans="1:80" ht="33" customHeight="1" x14ac:dyDescent="0.3">
      <c r="A65" s="565"/>
      <c r="B65" s="566"/>
      <c r="C65" s="566"/>
      <c r="D65" s="566"/>
      <c r="E65" s="567"/>
      <c r="F65" s="566"/>
      <c r="G65" s="566"/>
      <c r="H65" s="565"/>
      <c r="I65" s="565"/>
      <c r="J65" s="565"/>
      <c r="K65" s="568"/>
      <c r="L65" s="567"/>
      <c r="M65" s="567"/>
      <c r="N65" s="567"/>
      <c r="O65" s="567"/>
      <c r="P65" s="567"/>
      <c r="Q65" s="567"/>
      <c r="R65" s="567"/>
      <c r="S65" s="567"/>
      <c r="T65" s="567"/>
      <c r="U65" s="567"/>
      <c r="V65" s="567"/>
      <c r="W65" s="567"/>
      <c r="X65" s="567"/>
      <c r="Y65" s="567"/>
      <c r="Z65" s="567"/>
      <c r="AA65" s="567"/>
      <c r="AB65" s="567"/>
      <c r="AC65" s="567"/>
      <c r="AD65" s="567"/>
      <c r="AE65" s="567"/>
      <c r="AF65" s="567"/>
      <c r="AG65" s="567"/>
      <c r="AH65" s="567"/>
      <c r="AI65" s="567"/>
      <c r="AJ65" s="567"/>
      <c r="AK65" s="567"/>
      <c r="AL65" s="567"/>
      <c r="AM65" s="567"/>
      <c r="AN65" s="567"/>
      <c r="AO65" s="567"/>
      <c r="AP65" s="567"/>
      <c r="AQ65" s="567"/>
      <c r="AR65" s="567"/>
      <c r="AS65" s="567"/>
      <c r="AT65" s="567"/>
      <c r="AU65" s="567"/>
      <c r="AV65" s="567"/>
      <c r="AW65" s="567"/>
      <c r="AX65" s="567"/>
      <c r="AY65" s="567"/>
      <c r="AZ65" s="567"/>
      <c r="BA65" s="567"/>
      <c r="BB65" s="567"/>
      <c r="BC65" s="567"/>
      <c r="BD65" s="567"/>
      <c r="BE65" s="567"/>
      <c r="BF65" s="567"/>
      <c r="BG65" s="567"/>
      <c r="BH65" s="567"/>
      <c r="BI65" s="567"/>
      <c r="BJ65" s="567"/>
      <c r="BK65" s="567"/>
      <c r="BL65" s="567"/>
      <c r="BM65" s="567"/>
      <c r="BN65" s="567"/>
      <c r="BO65" s="567"/>
      <c r="BP65" s="567"/>
      <c r="BQ65" s="567"/>
      <c r="BR65" s="567"/>
      <c r="BS65" s="567"/>
      <c r="BT65" s="567"/>
      <c r="BU65" s="567"/>
      <c r="BV65" s="567"/>
      <c r="BW65" s="567"/>
      <c r="BX65" s="567"/>
      <c r="BY65" s="567"/>
      <c r="BZ65" s="567"/>
      <c r="CA65" s="567"/>
      <c r="CB65" s="567"/>
    </row>
    <row r="66" spans="1:80" ht="33" customHeight="1" x14ac:dyDescent="0.3">
      <c r="A66" s="565"/>
      <c r="B66" s="566"/>
      <c r="C66" s="566"/>
      <c r="D66" s="566"/>
      <c r="E66" s="567"/>
      <c r="F66" s="566"/>
      <c r="G66" s="566"/>
      <c r="H66" s="565"/>
      <c r="I66" s="565"/>
      <c r="J66" s="565"/>
      <c r="K66" s="568"/>
      <c r="L66" s="567"/>
      <c r="M66" s="567"/>
      <c r="N66" s="567"/>
      <c r="O66" s="567"/>
      <c r="P66" s="567"/>
      <c r="Q66" s="567"/>
      <c r="R66" s="567"/>
      <c r="S66" s="567"/>
      <c r="T66" s="567"/>
      <c r="U66" s="567"/>
      <c r="V66" s="567"/>
      <c r="W66" s="567"/>
      <c r="X66" s="567"/>
      <c r="Y66" s="567"/>
      <c r="Z66" s="567"/>
      <c r="AA66" s="567"/>
      <c r="AB66" s="567"/>
      <c r="AC66" s="567"/>
      <c r="AD66" s="567"/>
      <c r="AE66" s="567"/>
      <c r="AF66" s="567"/>
      <c r="AG66" s="567"/>
      <c r="AH66" s="567"/>
      <c r="AI66" s="567"/>
      <c r="AJ66" s="567"/>
      <c r="AK66" s="567"/>
      <c r="AL66" s="567"/>
      <c r="AM66" s="567"/>
      <c r="AN66" s="567"/>
      <c r="AO66" s="567"/>
      <c r="AP66" s="567"/>
      <c r="AQ66" s="567"/>
      <c r="AR66" s="567"/>
      <c r="AS66" s="567"/>
      <c r="AT66" s="567"/>
      <c r="AU66" s="567"/>
      <c r="AV66" s="567"/>
      <c r="AW66" s="567"/>
      <c r="AX66" s="567"/>
      <c r="AY66" s="567"/>
      <c r="AZ66" s="567"/>
      <c r="BA66" s="567"/>
      <c r="BB66" s="567"/>
      <c r="BC66" s="567"/>
      <c r="BD66" s="567"/>
      <c r="BE66" s="567"/>
      <c r="BF66" s="567"/>
      <c r="BG66" s="567"/>
      <c r="BH66" s="567"/>
      <c r="BI66" s="567"/>
      <c r="BJ66" s="567"/>
      <c r="BK66" s="567"/>
      <c r="BL66" s="567"/>
      <c r="BM66" s="567"/>
      <c r="BN66" s="567"/>
      <c r="BO66" s="567"/>
      <c r="BP66" s="567"/>
      <c r="BQ66" s="567"/>
      <c r="BR66" s="567"/>
      <c r="BS66" s="567"/>
      <c r="BT66" s="567"/>
      <c r="BU66" s="567"/>
      <c r="BV66" s="567"/>
      <c r="BW66" s="567"/>
      <c r="BX66" s="567"/>
      <c r="BY66" s="567"/>
      <c r="BZ66" s="567"/>
      <c r="CA66" s="567"/>
      <c r="CB66" s="567"/>
    </row>
  </sheetData>
  <sheetProtection algorithmName="SHA-512" hashValue="fl3l+N5cA14+vrP9m4ussOdAP1EXbCDxdUmXIwNDWRzu0JkNwYsAYPZRHCwJy55juXClfpJxA0exi59NHU5Kmg==" saltValue="Nk6H5gEpi/aMbeaIhaem1A==" spinCount="100000" sheet="1" formatCells="0" formatColumns="0" formatRows="0"/>
  <dataConsolidate link="1"/>
  <mergeCells count="274">
    <mergeCell ref="F35:F40"/>
    <mergeCell ref="F41:F46"/>
    <mergeCell ref="F47:F52"/>
    <mergeCell ref="G35:G40"/>
    <mergeCell ref="G41:G46"/>
    <mergeCell ref="G47:G52"/>
    <mergeCell ref="Q59:Q64"/>
    <mergeCell ref="R59:R64"/>
    <mergeCell ref="P41:P46"/>
    <mergeCell ref="Q47:Q52"/>
    <mergeCell ref="R47:R52"/>
    <mergeCell ref="M35:M40"/>
    <mergeCell ref="N35:N40"/>
    <mergeCell ref="O35:O40"/>
    <mergeCell ref="P35:P40"/>
    <mergeCell ref="L35:L40"/>
    <mergeCell ref="S59:S64"/>
    <mergeCell ref="T59:T64"/>
    <mergeCell ref="AO59:AO64"/>
    <mergeCell ref="G3:G4"/>
    <mergeCell ref="G5:G10"/>
    <mergeCell ref="G11:G16"/>
    <mergeCell ref="G17:G22"/>
    <mergeCell ref="G23:G28"/>
    <mergeCell ref="K59:K64"/>
    <mergeCell ref="M59:M64"/>
    <mergeCell ref="N59:N64"/>
    <mergeCell ref="O59:O64"/>
    <mergeCell ref="P59:P64"/>
    <mergeCell ref="S53:S58"/>
    <mergeCell ref="T53:T58"/>
    <mergeCell ref="AO53:AO58"/>
    <mergeCell ref="Q53:Q58"/>
    <mergeCell ref="R53:R58"/>
    <mergeCell ref="AO47:AO52"/>
    <mergeCell ref="O47:O52"/>
    <mergeCell ref="P47:P52"/>
    <mergeCell ref="J3:J4"/>
    <mergeCell ref="AO41:AO46"/>
    <mergeCell ref="O41:O46"/>
    <mergeCell ref="A59:A64"/>
    <mergeCell ref="B59:B64"/>
    <mergeCell ref="C59:C64"/>
    <mergeCell ref="D59:D64"/>
    <mergeCell ref="H59:H64"/>
    <mergeCell ref="M53:M58"/>
    <mergeCell ref="N53:N58"/>
    <mergeCell ref="O53:O58"/>
    <mergeCell ref="P53:P58"/>
    <mergeCell ref="A53:A58"/>
    <mergeCell ref="B53:B58"/>
    <mergeCell ref="C53:C58"/>
    <mergeCell ref="D53:D58"/>
    <mergeCell ref="H53:H58"/>
    <mergeCell ref="E53:E58"/>
    <mergeCell ref="K53:K58"/>
    <mergeCell ref="L53:L58"/>
    <mergeCell ref="L59:L64"/>
    <mergeCell ref="E59:E64"/>
    <mergeCell ref="F53:F58"/>
    <mergeCell ref="F59:F64"/>
    <mergeCell ref="G53:G58"/>
    <mergeCell ref="G59:G64"/>
    <mergeCell ref="A47:A52"/>
    <mergeCell ref="B47:B52"/>
    <mergeCell ref="C47:C52"/>
    <mergeCell ref="D47:D52"/>
    <mergeCell ref="H47:H52"/>
    <mergeCell ref="E41:E46"/>
    <mergeCell ref="K41:K46"/>
    <mergeCell ref="M41:M46"/>
    <mergeCell ref="N41:N46"/>
    <mergeCell ref="A41:A46"/>
    <mergeCell ref="B41:B46"/>
    <mergeCell ref="C41:C46"/>
    <mergeCell ref="D41:D46"/>
    <mergeCell ref="L47:L52"/>
    <mergeCell ref="S47:S52"/>
    <mergeCell ref="T47:T52"/>
    <mergeCell ref="E47:E52"/>
    <mergeCell ref="K47:K52"/>
    <mergeCell ref="M47:M52"/>
    <mergeCell ref="N47:N52"/>
    <mergeCell ref="Q41:Q46"/>
    <mergeCell ref="R41:R46"/>
    <mergeCell ref="S41:S46"/>
    <mergeCell ref="T41:T46"/>
    <mergeCell ref="H41:H46"/>
    <mergeCell ref="L41:L46"/>
    <mergeCell ref="AO29:AO34"/>
    <mergeCell ref="A35:A40"/>
    <mergeCell ref="B35:B40"/>
    <mergeCell ref="C35:C40"/>
    <mergeCell ref="D35:D40"/>
    <mergeCell ref="H35:H40"/>
    <mergeCell ref="E35:E40"/>
    <mergeCell ref="K35:K40"/>
    <mergeCell ref="O29:O34"/>
    <mergeCell ref="P29:P34"/>
    <mergeCell ref="Q29:Q34"/>
    <mergeCell ref="R29:R34"/>
    <mergeCell ref="S29:S34"/>
    <mergeCell ref="T29:T34"/>
    <mergeCell ref="E29:E34"/>
    <mergeCell ref="K29:K34"/>
    <mergeCell ref="M29:M34"/>
    <mergeCell ref="N29:N34"/>
    <mergeCell ref="S35:S40"/>
    <mergeCell ref="T35:T40"/>
    <mergeCell ref="AO35:AO40"/>
    <mergeCell ref="Q35:Q40"/>
    <mergeCell ref="R35:R40"/>
    <mergeCell ref="L29:L34"/>
    <mergeCell ref="A29:A34"/>
    <mergeCell ref="B29:B34"/>
    <mergeCell ref="C29:C34"/>
    <mergeCell ref="D29:D34"/>
    <mergeCell ref="H29:H34"/>
    <mergeCell ref="E23:E28"/>
    <mergeCell ref="K23:K28"/>
    <mergeCell ref="M23:M28"/>
    <mergeCell ref="N23:N28"/>
    <mergeCell ref="L23:L28"/>
    <mergeCell ref="F23:F28"/>
    <mergeCell ref="F29:F34"/>
    <mergeCell ref="G29:G34"/>
    <mergeCell ref="A23:A28"/>
    <mergeCell ref="B23:B28"/>
    <mergeCell ref="C23:C28"/>
    <mergeCell ref="D23:D28"/>
    <mergeCell ref="H23:H28"/>
    <mergeCell ref="R17:R22"/>
    <mergeCell ref="Q23:Q28"/>
    <mergeCell ref="R23:R28"/>
    <mergeCell ref="S23:S28"/>
    <mergeCell ref="T23:T28"/>
    <mergeCell ref="AO23:AO28"/>
    <mergeCell ref="O23:O28"/>
    <mergeCell ref="P23:P28"/>
    <mergeCell ref="L17:L22"/>
    <mergeCell ref="M17:M22"/>
    <mergeCell ref="N17:N22"/>
    <mergeCell ref="O17:O22"/>
    <mergeCell ref="P17:P22"/>
    <mergeCell ref="AO17:AO22"/>
    <mergeCell ref="Q17:Q22"/>
    <mergeCell ref="A17:A22"/>
    <mergeCell ref="B17:B22"/>
    <mergeCell ref="AO11:AO16"/>
    <mergeCell ref="Q11:Q16"/>
    <mergeCell ref="R11:R16"/>
    <mergeCell ref="S11:S16"/>
    <mergeCell ref="T11:T16"/>
    <mergeCell ref="F5:F10"/>
    <mergeCell ref="C17:C22"/>
    <mergeCell ref="D17:D22"/>
    <mergeCell ref="H17:H22"/>
    <mergeCell ref="E17:E22"/>
    <mergeCell ref="K17:K22"/>
    <mergeCell ref="O11:O16"/>
    <mergeCell ref="P11:P16"/>
    <mergeCell ref="E11:E16"/>
    <mergeCell ref="K11:K16"/>
    <mergeCell ref="M11:M16"/>
    <mergeCell ref="N11:N16"/>
    <mergeCell ref="L11:L16"/>
    <mergeCell ref="F11:F16"/>
    <mergeCell ref="F17:F22"/>
    <mergeCell ref="S17:S22"/>
    <mergeCell ref="T17:T22"/>
    <mergeCell ref="A11:A16"/>
    <mergeCell ref="B11:B16"/>
    <mergeCell ref="C11:C16"/>
    <mergeCell ref="D11:D16"/>
    <mergeCell ref="H11:H16"/>
    <mergeCell ref="E5:E10"/>
    <mergeCell ref="K5:K10"/>
    <mergeCell ref="M5:M10"/>
    <mergeCell ref="N5:N10"/>
    <mergeCell ref="L5:L10"/>
    <mergeCell ref="CA3:CA4"/>
    <mergeCell ref="CB3:CB4"/>
    <mergeCell ref="A5:A10"/>
    <mergeCell ref="B5:B10"/>
    <mergeCell ref="C5:C10"/>
    <mergeCell ref="D5:D10"/>
    <mergeCell ref="H5:H10"/>
    <mergeCell ref="BU3:BU4"/>
    <mergeCell ref="BV3:BV4"/>
    <mergeCell ref="BW3:BW4"/>
    <mergeCell ref="BX3:BX4"/>
    <mergeCell ref="BY3:BY4"/>
    <mergeCell ref="BZ3:BZ4"/>
    <mergeCell ref="BR3:BR4"/>
    <mergeCell ref="BS3:BS4"/>
    <mergeCell ref="BT3:BT4"/>
    <mergeCell ref="Q5:Q10"/>
    <mergeCell ref="R5:R10"/>
    <mergeCell ref="S5:S10"/>
    <mergeCell ref="T5:T10"/>
    <mergeCell ref="AO5:AO10"/>
    <mergeCell ref="O5:O10"/>
    <mergeCell ref="P5:P10"/>
    <mergeCell ref="AN3:AN4"/>
    <mergeCell ref="AO3:AO4"/>
    <mergeCell ref="X3:X4"/>
    <mergeCell ref="Y3:AB3"/>
    <mergeCell ref="AC3:AH3"/>
    <mergeCell ref="AI3:AI4"/>
    <mergeCell ref="AJ3:AJ4"/>
    <mergeCell ref="AK3:AK4"/>
    <mergeCell ref="AQ3:AQ4"/>
    <mergeCell ref="AR3:AR4"/>
    <mergeCell ref="E3:E4"/>
    <mergeCell ref="K3:K4"/>
    <mergeCell ref="M3:M4"/>
    <mergeCell ref="N3:N4"/>
    <mergeCell ref="O3:O4"/>
    <mergeCell ref="P3:P4"/>
    <mergeCell ref="L3:L4"/>
    <mergeCell ref="AL3:AL4"/>
    <mergeCell ref="AM3:AM4"/>
    <mergeCell ref="I3:I4"/>
    <mergeCell ref="F3:F4"/>
    <mergeCell ref="W3:W4"/>
    <mergeCell ref="BY2:CB2"/>
    <mergeCell ref="A2:L2"/>
    <mergeCell ref="M2:T2"/>
    <mergeCell ref="BR2:BU2"/>
    <mergeCell ref="BV2:BX2"/>
    <mergeCell ref="A3:A4"/>
    <mergeCell ref="B3:B4"/>
    <mergeCell ref="C3:C4"/>
    <mergeCell ref="D3:D4"/>
    <mergeCell ref="H3:H4"/>
    <mergeCell ref="U2:AH2"/>
    <mergeCell ref="AI2:AO2"/>
    <mergeCell ref="Q3:Q4"/>
    <mergeCell ref="R3:R4"/>
    <mergeCell ref="S3:S4"/>
    <mergeCell ref="T3:T4"/>
    <mergeCell ref="U3:U4"/>
    <mergeCell ref="V3:V4"/>
    <mergeCell ref="BA3:BA4"/>
    <mergeCell ref="BB3:BB4"/>
    <mergeCell ref="BC3:BC4"/>
    <mergeCell ref="BD3:BD4"/>
    <mergeCell ref="BE3:BE4"/>
    <mergeCell ref="BF2:BQ2"/>
    <mergeCell ref="AP2:AS2"/>
    <mergeCell ref="AT2:AW2"/>
    <mergeCell ref="AX2:BA2"/>
    <mergeCell ref="BB2:BE2"/>
    <mergeCell ref="BF3:BF4"/>
    <mergeCell ref="BG3:BG4"/>
    <mergeCell ref="BH3:BH4"/>
    <mergeCell ref="BI3:BI4"/>
    <mergeCell ref="BJ3:BJ4"/>
    <mergeCell ref="AS3:AS4"/>
    <mergeCell ref="AT3:AT4"/>
    <mergeCell ref="AU3:AU4"/>
    <mergeCell ref="BK3:BK4"/>
    <mergeCell ref="BL3:BL4"/>
    <mergeCell ref="BM3:BM4"/>
    <mergeCell ref="BN3:BN4"/>
    <mergeCell ref="BO3:BO4"/>
    <mergeCell ref="BP3:BP4"/>
    <mergeCell ref="BQ3:BQ4"/>
    <mergeCell ref="AP3:AP4"/>
    <mergeCell ref="AV3:AV4"/>
    <mergeCell ref="AW3:AW4"/>
    <mergeCell ref="AX3:AX4"/>
    <mergeCell ref="AY3:AY4"/>
    <mergeCell ref="AZ3:AZ4"/>
  </mergeCells>
  <conditionalFormatting sqref="N5 N11">
    <cfRule type="cellIs" dxfId="104" priority="244" operator="equal">
      <formula>"Baja"</formula>
    </cfRule>
    <cfRule type="cellIs" dxfId="103" priority="243" operator="equal">
      <formula>"Media"</formula>
    </cfRule>
    <cfRule type="cellIs" dxfId="102" priority="242" operator="equal">
      <formula>"Alta"</formula>
    </cfRule>
    <cfRule type="cellIs" dxfId="101" priority="241" operator="equal">
      <formula>"Muy Alta"</formula>
    </cfRule>
    <cfRule type="cellIs" dxfId="100" priority="245" operator="equal">
      <formula>"Muy Baja"</formula>
    </cfRule>
  </conditionalFormatting>
  <conditionalFormatting sqref="N17">
    <cfRule type="cellIs" dxfId="99" priority="197" operator="equal">
      <formula>"Media"</formula>
    </cfRule>
    <cfRule type="cellIs" dxfId="98" priority="199" operator="equal">
      <formula>"Muy Baja"</formula>
    </cfRule>
    <cfRule type="cellIs" dxfId="97" priority="198" operator="equal">
      <formula>"Baja"</formula>
    </cfRule>
    <cfRule type="cellIs" dxfId="96" priority="196" operator="equal">
      <formula>"Alta"</formula>
    </cfRule>
    <cfRule type="cellIs" dxfId="95" priority="195" operator="equal">
      <formula>"Muy Alta"</formula>
    </cfRule>
  </conditionalFormatting>
  <conditionalFormatting sqref="N23">
    <cfRule type="cellIs" dxfId="94" priority="176" operator="equal">
      <formula>"Muy Baja"</formula>
    </cfRule>
    <cfRule type="cellIs" dxfId="93" priority="174" operator="equal">
      <formula>"Media"</formula>
    </cfRule>
    <cfRule type="cellIs" dxfId="92" priority="172" operator="equal">
      <formula>"Muy Alta"</formula>
    </cfRule>
    <cfRule type="cellIs" dxfId="91" priority="173" operator="equal">
      <formula>"Alta"</formula>
    </cfRule>
    <cfRule type="cellIs" dxfId="90" priority="175" operator="equal">
      <formula>"Baja"</formula>
    </cfRule>
  </conditionalFormatting>
  <conditionalFormatting sqref="N29">
    <cfRule type="cellIs" dxfId="89" priority="150" operator="equal">
      <formula>"Alta"</formula>
    </cfRule>
    <cfRule type="cellIs" dxfId="88" priority="149" operator="equal">
      <formula>"Muy Alta"</formula>
    </cfRule>
    <cfRule type="cellIs" dxfId="87" priority="151" operator="equal">
      <formula>"Media"</formula>
    </cfRule>
    <cfRule type="cellIs" dxfId="86" priority="152" operator="equal">
      <formula>"Baja"</formula>
    </cfRule>
    <cfRule type="cellIs" dxfId="85" priority="153" operator="equal">
      <formula>"Muy Baja"</formula>
    </cfRule>
  </conditionalFormatting>
  <conditionalFormatting sqref="N35">
    <cfRule type="cellIs" dxfId="84" priority="127" operator="equal">
      <formula>"Alta"</formula>
    </cfRule>
    <cfRule type="cellIs" dxfId="83" priority="126" operator="equal">
      <formula>"Muy Alta"</formula>
    </cfRule>
    <cfRule type="cellIs" dxfId="82" priority="129" operator="equal">
      <formula>"Baja"</formula>
    </cfRule>
    <cfRule type="cellIs" dxfId="81" priority="130" operator="equal">
      <formula>"Muy Baja"</formula>
    </cfRule>
    <cfRule type="cellIs" dxfId="80" priority="128" operator="equal">
      <formula>"Media"</formula>
    </cfRule>
  </conditionalFormatting>
  <conditionalFormatting sqref="N41">
    <cfRule type="cellIs" dxfId="79" priority="107" operator="equal">
      <formula>"Muy Baja"</formula>
    </cfRule>
    <cfRule type="cellIs" dxfId="78" priority="103" operator="equal">
      <formula>"Muy Alta"</formula>
    </cfRule>
    <cfRule type="cellIs" dxfId="77" priority="104" operator="equal">
      <formula>"Alta"</formula>
    </cfRule>
    <cfRule type="cellIs" dxfId="76" priority="105" operator="equal">
      <formula>"Media"</formula>
    </cfRule>
    <cfRule type="cellIs" dxfId="75" priority="106" operator="equal">
      <formula>"Baja"</formula>
    </cfRule>
  </conditionalFormatting>
  <conditionalFormatting sqref="N47">
    <cfRule type="cellIs" dxfId="74" priority="82" operator="equal">
      <formula>"Media"</formula>
    </cfRule>
    <cfRule type="cellIs" dxfId="73" priority="80" operator="equal">
      <formula>"Muy Alta"</formula>
    </cfRule>
    <cfRule type="cellIs" dxfId="72" priority="83" operator="equal">
      <formula>"Baja"</formula>
    </cfRule>
    <cfRule type="cellIs" dxfId="71" priority="84" operator="equal">
      <formula>"Muy Baja"</formula>
    </cfRule>
    <cfRule type="cellIs" dxfId="70" priority="81" operator="equal">
      <formula>"Alta"</formula>
    </cfRule>
  </conditionalFormatting>
  <conditionalFormatting sqref="N53">
    <cfRule type="cellIs" dxfId="69" priority="59" operator="equal">
      <formula>"Media"</formula>
    </cfRule>
    <cfRule type="cellIs" dxfId="68" priority="61" operator="equal">
      <formula>"Muy Baja"</formula>
    </cfRule>
    <cfRule type="cellIs" dxfId="67" priority="60" operator="equal">
      <formula>"Baja"</formula>
    </cfRule>
    <cfRule type="cellIs" dxfId="66" priority="57" operator="equal">
      <formula>"Muy Alta"</formula>
    </cfRule>
    <cfRule type="cellIs" dxfId="65" priority="58" operator="equal">
      <formula>"Alta"</formula>
    </cfRule>
  </conditionalFormatting>
  <conditionalFormatting sqref="N59">
    <cfRule type="cellIs" dxfId="64" priority="34" operator="equal">
      <formula>"Muy Alta"</formula>
    </cfRule>
    <cfRule type="cellIs" dxfId="63" priority="36" operator="equal">
      <formula>"Media"</formula>
    </cfRule>
    <cfRule type="cellIs" dxfId="62" priority="35" operator="equal">
      <formula>"Alta"</formula>
    </cfRule>
    <cfRule type="cellIs" dxfId="61" priority="38" operator="equal">
      <formula>"Muy Baja"</formula>
    </cfRule>
    <cfRule type="cellIs" dxfId="60" priority="37" operator="equal">
      <formula>"Baja"</formula>
    </cfRule>
  </conditionalFormatting>
  <conditionalFormatting sqref="Q5:Q64">
    <cfRule type="containsText" dxfId="59" priority="15" operator="containsText" text="❌">
      <formula>NOT(ISERROR(SEARCH("❌",Q5)))</formula>
    </cfRule>
  </conditionalFormatting>
  <conditionalFormatting sqref="R5 R11 R17 R23 R29 R35 R41 R47 R53 R59">
    <cfRule type="cellIs" dxfId="58" priority="239" operator="equal">
      <formula>"Menor"</formula>
    </cfRule>
    <cfRule type="cellIs" dxfId="57" priority="236" operator="equal">
      <formula>"Catastrófico"</formula>
    </cfRule>
    <cfRule type="cellIs" dxfId="56" priority="237" operator="equal">
      <formula>"Mayor"</formula>
    </cfRule>
    <cfRule type="cellIs" dxfId="55" priority="238" operator="equal">
      <formula>"Moderado"</formula>
    </cfRule>
    <cfRule type="cellIs" dxfId="54" priority="240" operator="equal">
      <formula>"Leve"</formula>
    </cfRule>
  </conditionalFormatting>
  <conditionalFormatting sqref="T5">
    <cfRule type="cellIs" dxfId="53" priority="235" operator="equal">
      <formula>"Bajo"</formula>
    </cfRule>
    <cfRule type="cellIs" dxfId="52" priority="232" operator="equal">
      <formula>"Extremo"</formula>
    </cfRule>
    <cfRule type="cellIs" dxfId="51" priority="233" operator="equal">
      <formula>"Alto"</formula>
    </cfRule>
    <cfRule type="cellIs" dxfId="50" priority="234" operator="equal">
      <formula>"Moderado"</formula>
    </cfRule>
  </conditionalFormatting>
  <conditionalFormatting sqref="T11">
    <cfRule type="cellIs" dxfId="49" priority="214" operator="equal">
      <formula>"Extremo"</formula>
    </cfRule>
    <cfRule type="cellIs" dxfId="48" priority="217" operator="equal">
      <formula>"Bajo"</formula>
    </cfRule>
    <cfRule type="cellIs" dxfId="47" priority="216" operator="equal">
      <formula>"Moderado"</formula>
    </cfRule>
    <cfRule type="cellIs" dxfId="46" priority="215" operator="equal">
      <formula>"Alto"</formula>
    </cfRule>
  </conditionalFormatting>
  <conditionalFormatting sqref="T17">
    <cfRule type="cellIs" dxfId="45" priority="194" operator="equal">
      <formula>"Bajo"</formula>
    </cfRule>
    <cfRule type="cellIs" dxfId="44" priority="191" operator="equal">
      <formula>"Extremo"</formula>
    </cfRule>
    <cfRule type="cellIs" dxfId="43" priority="192" operator="equal">
      <formula>"Alto"</formula>
    </cfRule>
    <cfRule type="cellIs" dxfId="42" priority="193" operator="equal">
      <formula>"Moderado"</formula>
    </cfRule>
  </conditionalFormatting>
  <conditionalFormatting sqref="T23">
    <cfRule type="cellIs" dxfId="41" priority="168" operator="equal">
      <formula>"Extremo"</formula>
    </cfRule>
    <cfRule type="cellIs" dxfId="40" priority="169" operator="equal">
      <formula>"Alto"</formula>
    </cfRule>
    <cfRule type="cellIs" dxfId="39" priority="170" operator="equal">
      <formula>"Moderado"</formula>
    </cfRule>
    <cfRule type="cellIs" dxfId="38" priority="171" operator="equal">
      <formula>"Bajo"</formula>
    </cfRule>
  </conditionalFormatting>
  <conditionalFormatting sqref="T29">
    <cfRule type="cellIs" dxfId="37" priority="146" operator="equal">
      <formula>"Alto"</formula>
    </cfRule>
    <cfRule type="cellIs" dxfId="36" priority="145" operator="equal">
      <formula>"Extremo"</formula>
    </cfRule>
    <cfRule type="cellIs" dxfId="35" priority="147" operator="equal">
      <formula>"Moderado"</formula>
    </cfRule>
    <cfRule type="cellIs" dxfId="34" priority="148" operator="equal">
      <formula>"Bajo"</formula>
    </cfRule>
  </conditionalFormatting>
  <conditionalFormatting sqref="T35">
    <cfRule type="cellIs" dxfId="33" priority="124" operator="equal">
      <formula>"Moderado"</formula>
    </cfRule>
    <cfRule type="cellIs" dxfId="32" priority="123" operator="equal">
      <formula>"Alto"</formula>
    </cfRule>
    <cfRule type="cellIs" dxfId="31" priority="125" operator="equal">
      <formula>"Bajo"</formula>
    </cfRule>
    <cfRule type="cellIs" dxfId="30" priority="122" operator="equal">
      <formula>"Extremo"</formula>
    </cfRule>
  </conditionalFormatting>
  <conditionalFormatting sqref="T41">
    <cfRule type="cellIs" dxfId="29" priority="102" operator="equal">
      <formula>"Bajo"</formula>
    </cfRule>
    <cfRule type="cellIs" dxfId="28" priority="101" operator="equal">
      <formula>"Moderado"</formula>
    </cfRule>
    <cfRule type="cellIs" dxfId="27" priority="100" operator="equal">
      <formula>"Alto"</formula>
    </cfRule>
    <cfRule type="cellIs" dxfId="26" priority="99" operator="equal">
      <formula>"Extremo"</formula>
    </cfRule>
  </conditionalFormatting>
  <conditionalFormatting sqref="T47">
    <cfRule type="cellIs" dxfId="25" priority="76" operator="equal">
      <formula>"Extremo"</formula>
    </cfRule>
    <cfRule type="cellIs" dxfId="24" priority="77" operator="equal">
      <formula>"Alto"</formula>
    </cfRule>
    <cfRule type="cellIs" dxfId="23" priority="79" operator="equal">
      <formula>"Bajo"</formula>
    </cfRule>
    <cfRule type="cellIs" dxfId="22" priority="78" operator="equal">
      <formula>"Moderado"</formula>
    </cfRule>
  </conditionalFormatting>
  <conditionalFormatting sqref="T53">
    <cfRule type="cellIs" dxfId="21" priority="53" operator="equal">
      <formula>"Extremo"</formula>
    </cfRule>
    <cfRule type="cellIs" dxfId="20" priority="54" operator="equal">
      <formula>"Alto"</formula>
    </cfRule>
    <cfRule type="cellIs" dxfId="19" priority="56" operator="equal">
      <formula>"Bajo"</formula>
    </cfRule>
    <cfRule type="cellIs" dxfId="18" priority="55" operator="equal">
      <formula>"Moderado"</formula>
    </cfRule>
  </conditionalFormatting>
  <conditionalFormatting sqref="T59">
    <cfRule type="cellIs" dxfId="17" priority="30" operator="equal">
      <formula>"Extremo"</formula>
    </cfRule>
    <cfRule type="cellIs" dxfId="16" priority="33" operator="equal">
      <formula>"Bajo"</formula>
    </cfRule>
    <cfRule type="cellIs" dxfId="15" priority="32" operator="equal">
      <formula>"Moderado"</formula>
    </cfRule>
    <cfRule type="cellIs" dxfId="14" priority="31" operator="equal">
      <formula>"Alto"</formula>
    </cfRule>
  </conditionalFormatting>
  <conditionalFormatting sqref="AJ5:AJ64">
    <cfRule type="cellIs" dxfId="13" priority="13" operator="equal">
      <formula>"Baja"</formula>
    </cfRule>
    <cfRule type="cellIs" dxfId="12" priority="12" operator="equal">
      <formula>"Media"</formula>
    </cfRule>
    <cfRule type="cellIs" dxfId="11" priority="14" operator="equal">
      <formula>"Muy Baja"</formula>
    </cfRule>
    <cfRule type="cellIs" dxfId="10" priority="10" operator="equal">
      <formula>"Muy Alta"</formula>
    </cfRule>
    <cfRule type="cellIs" dxfId="9" priority="11" operator="equal">
      <formula>"Alta"</formula>
    </cfRule>
  </conditionalFormatting>
  <conditionalFormatting sqref="AL5:AL64">
    <cfRule type="cellIs" dxfId="8" priority="9" operator="equal">
      <formula>"Leve"</formula>
    </cfRule>
    <cfRule type="cellIs" dxfId="7" priority="8" operator="equal">
      <formula>"Menor"</formula>
    </cfRule>
    <cfRule type="cellIs" dxfId="6" priority="6" operator="equal">
      <formula>"Mayor"</formula>
    </cfRule>
    <cfRule type="cellIs" dxfId="5" priority="5" operator="equal">
      <formula>"Catastrófico"</formula>
    </cfRule>
    <cfRule type="cellIs" dxfId="4" priority="7" operator="equal">
      <formula>"Moderado"</formula>
    </cfRule>
  </conditionalFormatting>
  <conditionalFormatting sqref="AN5:AN64">
    <cfRule type="cellIs" dxfId="3" priority="1" operator="equal">
      <formula>"Extremo"</formula>
    </cfRule>
    <cfRule type="cellIs" dxfId="2" priority="4" operator="equal">
      <formula>"Bajo"</formula>
    </cfRule>
    <cfRule type="cellIs" dxfId="1" priority="3" operator="equal">
      <formula>"Moderado"</formula>
    </cfRule>
    <cfRule type="cellIs" dxfId="0" priority="2" operator="equal">
      <formula>"Alto"</formula>
    </cfRule>
  </conditionalFormatting>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legacyDrawing r:id="rId2"/>
  <legacyDrawingHF r:id="rId3"/>
  <extLst>
    <ext xmlns:x14="http://schemas.microsoft.com/office/spreadsheetml/2009/9/main" uri="{CCE6A557-97BC-4b89-ADB6-D9C93CAAB3DF}">
      <x14:dataValidations xmlns:xm="http://schemas.microsoft.com/office/excel/2006/main" count="18">
        <x14:dataValidation type="list" allowBlank="1" showInputMessage="1" showErrorMessage="1" xr:uid="{C20546F6-39DB-4A3D-BD4C-EF53779AB840}">
          <x14:formula1>
            <xm:f>Hoja1!$A$23:$A$24</xm:f>
          </x14:formula1>
          <xm:sqref>AS5:AS64 AW5:AW64 BA5:BA64 BE5:BE64 BQ5:BQ64</xm:sqref>
        </x14:dataValidation>
        <x14:dataValidation type="list" allowBlank="1" showInputMessage="1" showErrorMessage="1" xr:uid="{9876A568-F894-4B90-9C8C-2B1211DEB128}">
          <x14:formula1>
            <xm:f>'Opciones Tratamiento'!$B$22:$B$24</xm:f>
          </x14:formula1>
          <xm:sqref>BQ5:BQ64</xm:sqref>
        </x14:dataValidation>
        <x14:dataValidation type="list" allowBlank="1" showInputMessage="1" showErrorMessage="1" xr:uid="{F0AC44DF-8083-410B-9651-ED4525E4899C}">
          <x14:formula1>
            <xm:f>Hoja1!$A$26:$A$41</xm:f>
          </x14:formula1>
          <xm:sqref>B5:B64</xm:sqref>
        </x14:dataValidation>
        <x14:dataValidation type="list" allowBlank="1" showInputMessage="1" showErrorMessage="1" xr:uid="{E2FD72F5-BB69-4E2E-A065-47ED479BE898}">
          <x14:formula1>
            <xm:f>Hoja1!$B$26:$B$41</xm:f>
          </x14:formula1>
          <xm:sqref>C5:C64</xm:sqref>
        </x14:dataValidation>
        <x14:dataValidation type="list" allowBlank="1" showInputMessage="1" showErrorMessage="1" xr:uid="{0CA24C9E-7F8E-4F63-B48D-84FE89F7D02F}">
          <x14:formula1>
            <xm:f>'seguridad info'!$A$2:$A$9</xm:f>
          </x14:formula1>
          <xm:sqref>G5:G64</xm:sqref>
        </x14:dataValidation>
        <x14:dataValidation type="list" allowBlank="1" showInputMessage="1" showErrorMessage="1" xr:uid="{CE547126-0B71-4503-88BE-63C55F6F1FDE}">
          <x14:formula1>
            <xm:f>'Opciones Tratamiento'!$E$2:$E$4</xm:f>
          </x14:formula1>
          <xm:sqref>H5:H64</xm:sqref>
        </x14:dataValidation>
        <x14:dataValidation type="list" allowBlank="1" showInputMessage="1" showErrorMessage="1" xr:uid="{6A87AE3F-628A-4FD6-96FA-F345953E6751}">
          <x14:formula1>
            <xm:f>'seguridad info'!$B$13:$B$51</xm:f>
          </x14:formula1>
          <xm:sqref>I5:I64</xm:sqref>
        </x14:dataValidation>
        <x14:dataValidation type="list" allowBlank="1" showInputMessage="1" showErrorMessage="1" xr:uid="{2135382E-6996-4E1E-95E6-30F118713305}">
          <x14:formula1>
            <xm:f>'seguridad info'!$B$55:$B$110</xm:f>
          </x14:formula1>
          <xm:sqref>J5:J64</xm:sqref>
        </x14:dataValidation>
        <x14:dataValidation type="list" allowBlank="1" showInputMessage="1" showErrorMessage="1" xr:uid="{9C363260-16DC-4591-A339-78E9EAA97504}">
          <x14:formula1>
            <xm:f>'Opciones Tratamiento'!$B$13:$B$19</xm:f>
          </x14:formula1>
          <xm:sqref>K5:K64</xm:sqref>
        </x14:dataValidation>
        <x14:dataValidation type="list" allowBlank="1" showInputMessage="1" showErrorMessage="1" xr:uid="{3D319962-32F3-46F5-9681-99E8A032ECDF}">
          <x14:formula1>
            <xm:f>'seguridad info'!$A$113:$A$115</xm:f>
          </x14:formula1>
          <xm:sqref>L5:L64</xm:sqref>
        </x14:dataValidation>
        <x14:dataValidation type="list" allowBlank="1" showInputMessage="1" showErrorMessage="1" xr:uid="{7AE6CF23-EC5C-473C-A3EC-BCCC5BECFB9F}">
          <x14:formula1>
            <xm:f>'Tabla Impacto'!$F$210:$F$221</xm:f>
          </x14:formula1>
          <xm:sqref>P5:P64</xm:sqref>
        </x14:dataValidation>
        <x14:dataValidation type="list" allowBlank="1" showInputMessage="1" showErrorMessage="1" xr:uid="{CB2F1DA2-7856-43C7-8A6E-D00E9F8D43FA}">
          <x14:formula1>
            <xm:f>'Opciones Tratamiento'!$B$30:$B$31</xm:f>
          </x14:formula1>
          <xm:sqref>Y5:AB64</xm:sqref>
        </x14:dataValidation>
        <x14:dataValidation type="list" allowBlank="1" showInputMessage="1" showErrorMessage="1" xr:uid="{14F3B1C0-6686-4891-8180-E5FB6EE4E4A1}">
          <x14:formula1>
            <xm:f>Hoja1!$A$12:$A$14</xm:f>
          </x14:formula1>
          <xm:sqref>AH5:AH64</xm:sqref>
        </x14:dataValidation>
        <x14:dataValidation type="list" allowBlank="1" showInputMessage="1" showErrorMessage="1" xr:uid="{A7EB2075-7CEA-4D1E-9C1D-5A79345DCF06}">
          <x14:formula1>
            <xm:f>Hoja1!$A$10:$A$11</xm:f>
          </x14:formula1>
          <xm:sqref>AG5:AG64</xm:sqref>
        </x14:dataValidation>
        <x14:dataValidation type="list" allowBlank="1" showInputMessage="1" showErrorMessage="1" xr:uid="{41114FC7-138E-4FBB-A631-54F6139E660D}">
          <x14:formula1>
            <xm:f>Hoja1!$A$8:$A$9</xm:f>
          </x14:formula1>
          <xm:sqref>AF5:AF64</xm:sqref>
        </x14:dataValidation>
        <x14:dataValidation type="list" allowBlank="1" showInputMessage="1" showErrorMessage="1" xr:uid="{B362517C-9CB1-461C-A772-F0ADCAB6745A}">
          <x14:formula1>
            <xm:f>Hoja1!$A$6:$A$7</xm:f>
          </x14:formula1>
          <xm:sqref>AD5:AD64</xm:sqref>
        </x14:dataValidation>
        <x14:dataValidation type="list" allowBlank="1" showInputMessage="1" showErrorMessage="1" xr:uid="{6F302A78-E97E-42C2-83AF-895FC9002F42}">
          <x14:formula1>
            <xm:f>Hoja1!$A$3:$A$5</xm:f>
          </x14:formula1>
          <xm:sqref>AC5:AC64</xm:sqref>
        </x14:dataValidation>
        <x14:dataValidation type="list" allowBlank="1" showInputMessage="1" showErrorMessage="1" xr:uid="{0D0D0007-F443-474B-BE78-EF3995E60780}">
          <x14:formula1>
            <xm:f>'Opciones Tratamiento'!$B$2:$B$5</xm:f>
          </x14:formula1>
          <xm:sqref>AO5:AO64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F9100-52AA-406F-BCD7-A160F7F12E9C}">
  <dimension ref="A1:Y64"/>
  <sheetViews>
    <sheetView zoomScaleNormal="100" zoomScalePageLayoutView="55" workbookViewId="0">
      <selection activeCell="A2" sqref="A2:Y64"/>
    </sheetView>
  </sheetViews>
  <sheetFormatPr baseColWidth="10" defaultColWidth="11.42578125" defaultRowHeight="16.5" x14ac:dyDescent="0.3"/>
  <cols>
    <col min="1" max="1" width="4" style="2" bestFit="1" customWidth="1"/>
    <col min="2" max="4" width="18.7109375" style="112" customWidth="1"/>
    <col min="5" max="5" width="14.140625" style="2" customWidth="1"/>
    <col min="6" max="6" width="13.140625" style="2" customWidth="1"/>
    <col min="7" max="7" width="32.42578125" style="1" customWidth="1"/>
    <col min="8" max="8" width="23" style="1" customWidth="1"/>
    <col min="9" max="9" width="18.85546875" style="1" customWidth="1"/>
    <col min="10" max="10" width="22.140625" style="1" customWidth="1"/>
    <col min="11" max="11" width="20.5703125" style="1" customWidth="1"/>
    <col min="12" max="12" width="18.5703125" style="1" customWidth="1"/>
    <col min="13" max="13" width="20.5703125" style="1" customWidth="1"/>
    <col min="14" max="14" width="18.5703125" style="1" customWidth="1"/>
    <col min="15" max="15" width="20.5703125" style="1" customWidth="1"/>
    <col min="16" max="16" width="18.5703125" style="1" customWidth="1"/>
    <col min="17" max="17" width="20.5703125" style="1" customWidth="1"/>
    <col min="18" max="18" width="18.5703125" style="1" customWidth="1"/>
    <col min="19" max="19" width="21" style="1" customWidth="1"/>
    <col min="20" max="20" width="20.5703125" style="1" customWidth="1"/>
    <col min="21" max="21" width="23" style="1" customWidth="1"/>
    <col min="22" max="22" width="18.5703125" style="1" customWidth="1"/>
    <col min="23" max="23" width="20.5703125" style="1" customWidth="1"/>
    <col min="24" max="24" width="18.5703125" style="1" customWidth="1"/>
    <col min="25" max="25" width="21" style="1" customWidth="1"/>
  </cols>
  <sheetData>
    <row r="1" spans="1:25" x14ac:dyDescent="0.3">
      <c r="H1" s="3"/>
      <c r="I1" s="3"/>
      <c r="J1" s="3"/>
      <c r="K1" s="3"/>
      <c r="L1" s="3"/>
      <c r="M1" s="3"/>
      <c r="N1" s="3"/>
      <c r="O1" s="3"/>
      <c r="P1" s="3"/>
      <c r="Q1" s="3"/>
      <c r="R1" s="3"/>
      <c r="S1" s="3"/>
      <c r="T1" s="3"/>
      <c r="U1" s="3"/>
      <c r="V1" s="3"/>
      <c r="W1" s="3"/>
      <c r="X1" s="3"/>
      <c r="Y1" s="3"/>
    </row>
    <row r="2" spans="1:25" x14ac:dyDescent="0.25">
      <c r="A2" s="455" t="s">
        <v>246</v>
      </c>
      <c r="B2" s="456"/>
      <c r="C2" s="456"/>
      <c r="D2" s="456"/>
      <c r="E2" s="456"/>
      <c r="F2" s="456"/>
      <c r="G2" s="456"/>
      <c r="H2" s="459" t="s">
        <v>247</v>
      </c>
      <c r="I2" s="459"/>
      <c r="J2" s="459"/>
      <c r="K2" s="459"/>
      <c r="L2" s="459"/>
      <c r="M2" s="459"/>
      <c r="N2" s="459"/>
      <c r="O2" s="459"/>
      <c r="P2" s="459"/>
      <c r="Q2" s="459"/>
      <c r="R2" s="459"/>
      <c r="S2" s="459"/>
      <c r="T2" s="461" t="s">
        <v>130</v>
      </c>
      <c r="U2" s="461"/>
      <c r="V2" s="461"/>
      <c r="W2" s="569" t="s">
        <v>248</v>
      </c>
      <c r="X2" s="569"/>
      <c r="Y2" s="569"/>
    </row>
    <row r="3" spans="1:25" ht="15" customHeight="1" x14ac:dyDescent="0.25">
      <c r="A3" s="537" t="s">
        <v>132</v>
      </c>
      <c r="B3" s="467" t="s">
        <v>7</v>
      </c>
      <c r="C3" s="467" t="s">
        <v>9</v>
      </c>
      <c r="D3" s="467" t="s">
        <v>11</v>
      </c>
      <c r="E3" s="538" t="s">
        <v>15</v>
      </c>
      <c r="F3" s="467" t="s">
        <v>249</v>
      </c>
      <c r="G3" s="538" t="s">
        <v>250</v>
      </c>
      <c r="H3" s="475" t="s">
        <v>153</v>
      </c>
      <c r="I3" s="475" t="s">
        <v>142</v>
      </c>
      <c r="J3" s="475" t="s">
        <v>154</v>
      </c>
      <c r="K3" s="475" t="s">
        <v>155</v>
      </c>
      <c r="L3" s="475" t="s">
        <v>156</v>
      </c>
      <c r="M3" s="475" t="s">
        <v>155</v>
      </c>
      <c r="N3" s="475" t="s">
        <v>157</v>
      </c>
      <c r="O3" s="475" t="s">
        <v>155</v>
      </c>
      <c r="P3" s="475" t="s">
        <v>158</v>
      </c>
      <c r="Q3" s="475" t="s">
        <v>155</v>
      </c>
      <c r="R3" s="475" t="s">
        <v>159</v>
      </c>
      <c r="S3" s="475" t="s">
        <v>53</v>
      </c>
      <c r="T3" s="478" t="s">
        <v>155</v>
      </c>
      <c r="U3" s="478" t="s">
        <v>163</v>
      </c>
      <c r="V3" s="478" t="s">
        <v>251</v>
      </c>
      <c r="W3" s="479" t="s">
        <v>155</v>
      </c>
      <c r="X3" s="479" t="s">
        <v>252</v>
      </c>
      <c r="Y3" s="479" t="s">
        <v>53</v>
      </c>
    </row>
    <row r="4" spans="1:25" ht="15" customHeight="1" x14ac:dyDescent="0.25">
      <c r="A4" s="537"/>
      <c r="B4" s="467"/>
      <c r="C4" s="467"/>
      <c r="D4" s="467"/>
      <c r="E4" s="538"/>
      <c r="F4" s="467"/>
      <c r="G4" s="538"/>
      <c r="H4" s="475"/>
      <c r="I4" s="475"/>
      <c r="J4" s="475"/>
      <c r="K4" s="475"/>
      <c r="L4" s="475"/>
      <c r="M4" s="475"/>
      <c r="N4" s="475"/>
      <c r="O4" s="475"/>
      <c r="P4" s="475"/>
      <c r="Q4" s="475"/>
      <c r="R4" s="475"/>
      <c r="S4" s="475"/>
      <c r="T4" s="478"/>
      <c r="U4" s="478"/>
      <c r="V4" s="478"/>
      <c r="W4" s="479"/>
      <c r="X4" s="479"/>
      <c r="Y4" s="479"/>
    </row>
    <row r="5" spans="1:25" s="174" customFormat="1" ht="15" customHeight="1" x14ac:dyDescent="0.25">
      <c r="A5" s="484">
        <v>1</v>
      </c>
      <c r="B5" s="486"/>
      <c r="C5" s="486"/>
      <c r="D5" s="486"/>
      <c r="E5" s="486"/>
      <c r="F5" s="486"/>
      <c r="G5" s="487"/>
      <c r="H5" s="502"/>
      <c r="I5" s="494"/>
      <c r="J5" s="503"/>
      <c r="K5" s="503"/>
      <c r="L5" s="502"/>
      <c r="M5" s="503"/>
      <c r="N5" s="502"/>
      <c r="O5" s="503"/>
      <c r="P5" s="502"/>
      <c r="Q5" s="503"/>
      <c r="R5" s="502"/>
      <c r="S5" s="494"/>
      <c r="T5" s="503"/>
      <c r="U5" s="502"/>
      <c r="V5" s="502"/>
      <c r="W5" s="503"/>
      <c r="X5" s="502"/>
      <c r="Y5" s="494"/>
    </row>
    <row r="6" spans="1:25" s="174" customFormat="1" ht="15" customHeight="1" x14ac:dyDescent="0.25">
      <c r="A6" s="484"/>
      <c r="B6" s="486"/>
      <c r="C6" s="486"/>
      <c r="D6" s="486"/>
      <c r="E6" s="486"/>
      <c r="F6" s="486"/>
      <c r="G6" s="487"/>
      <c r="H6" s="502"/>
      <c r="I6" s="494"/>
      <c r="J6" s="503"/>
      <c r="K6" s="503"/>
      <c r="L6" s="502"/>
      <c r="M6" s="503"/>
      <c r="N6" s="502"/>
      <c r="O6" s="503"/>
      <c r="P6" s="502"/>
      <c r="Q6" s="503"/>
      <c r="R6" s="502"/>
      <c r="S6" s="494"/>
      <c r="T6" s="503"/>
      <c r="U6" s="502"/>
      <c r="V6" s="502"/>
      <c r="W6" s="503"/>
      <c r="X6" s="502"/>
      <c r="Y6" s="494"/>
    </row>
    <row r="7" spans="1:25" s="174" customFormat="1" ht="15" customHeight="1" x14ac:dyDescent="0.25">
      <c r="A7" s="484"/>
      <c r="B7" s="486"/>
      <c r="C7" s="486"/>
      <c r="D7" s="486"/>
      <c r="E7" s="486"/>
      <c r="F7" s="486"/>
      <c r="G7" s="487"/>
      <c r="H7" s="502"/>
      <c r="I7" s="494"/>
      <c r="J7" s="503"/>
      <c r="K7" s="503"/>
      <c r="L7" s="502"/>
      <c r="M7" s="503"/>
      <c r="N7" s="502"/>
      <c r="O7" s="503"/>
      <c r="P7" s="502"/>
      <c r="Q7" s="503"/>
      <c r="R7" s="502"/>
      <c r="S7" s="494"/>
      <c r="T7" s="503"/>
      <c r="U7" s="502"/>
      <c r="V7" s="502"/>
      <c r="W7" s="503"/>
      <c r="X7" s="502"/>
      <c r="Y7" s="494"/>
    </row>
    <row r="8" spans="1:25" s="174" customFormat="1" ht="15" customHeight="1" x14ac:dyDescent="0.25">
      <c r="A8" s="484"/>
      <c r="B8" s="486"/>
      <c r="C8" s="486"/>
      <c r="D8" s="486"/>
      <c r="E8" s="486"/>
      <c r="F8" s="486"/>
      <c r="G8" s="487"/>
      <c r="H8" s="502"/>
      <c r="I8" s="494"/>
      <c r="J8" s="503"/>
      <c r="K8" s="503"/>
      <c r="L8" s="502"/>
      <c r="M8" s="503"/>
      <c r="N8" s="502"/>
      <c r="O8" s="503"/>
      <c r="P8" s="502"/>
      <c r="Q8" s="503"/>
      <c r="R8" s="502"/>
      <c r="S8" s="494"/>
      <c r="T8" s="503"/>
      <c r="U8" s="502"/>
      <c r="V8" s="502"/>
      <c r="W8" s="503"/>
      <c r="X8" s="502"/>
      <c r="Y8" s="494"/>
    </row>
    <row r="9" spans="1:25" s="174" customFormat="1" ht="15" customHeight="1" x14ac:dyDescent="0.25">
      <c r="A9" s="484"/>
      <c r="B9" s="486"/>
      <c r="C9" s="486"/>
      <c r="D9" s="486"/>
      <c r="E9" s="486"/>
      <c r="F9" s="486"/>
      <c r="G9" s="487"/>
      <c r="H9" s="502"/>
      <c r="I9" s="494"/>
      <c r="J9" s="503"/>
      <c r="K9" s="503"/>
      <c r="L9" s="502"/>
      <c r="M9" s="503"/>
      <c r="N9" s="502"/>
      <c r="O9" s="503"/>
      <c r="P9" s="502"/>
      <c r="Q9" s="503"/>
      <c r="R9" s="502"/>
      <c r="S9" s="494"/>
      <c r="T9" s="503"/>
      <c r="U9" s="502"/>
      <c r="V9" s="502"/>
      <c r="W9" s="503"/>
      <c r="X9" s="502"/>
      <c r="Y9" s="494"/>
    </row>
    <row r="10" spans="1:25" s="174" customFormat="1" ht="18" customHeight="1" x14ac:dyDescent="0.25">
      <c r="A10" s="484"/>
      <c r="B10" s="486"/>
      <c r="C10" s="486"/>
      <c r="D10" s="486"/>
      <c r="E10" s="486"/>
      <c r="F10" s="486"/>
      <c r="G10" s="487"/>
      <c r="H10" s="502"/>
      <c r="I10" s="494"/>
      <c r="J10" s="503"/>
      <c r="K10" s="503"/>
      <c r="L10" s="502"/>
      <c r="M10" s="503"/>
      <c r="N10" s="502"/>
      <c r="O10" s="503"/>
      <c r="P10" s="502"/>
      <c r="Q10" s="503"/>
      <c r="R10" s="502"/>
      <c r="S10" s="494"/>
      <c r="T10" s="503"/>
      <c r="U10" s="502"/>
      <c r="V10" s="502"/>
      <c r="W10" s="503"/>
      <c r="X10" s="502"/>
      <c r="Y10" s="494"/>
    </row>
    <row r="11" spans="1:25" s="174" customFormat="1" ht="15" customHeight="1" x14ac:dyDescent="0.25">
      <c r="A11" s="484">
        <v>2</v>
      </c>
      <c r="B11" s="486"/>
      <c r="C11" s="486"/>
      <c r="D11" s="486"/>
      <c r="E11" s="486"/>
      <c r="F11" s="486"/>
      <c r="G11" s="487"/>
      <c r="H11" s="502"/>
      <c r="I11" s="494"/>
      <c r="J11" s="503"/>
      <c r="K11" s="503"/>
      <c r="L11" s="502"/>
      <c r="M11" s="503"/>
      <c r="N11" s="502"/>
      <c r="O11" s="503"/>
      <c r="P11" s="502"/>
      <c r="Q11" s="503"/>
      <c r="R11" s="502"/>
      <c r="S11" s="494"/>
      <c r="T11" s="503"/>
      <c r="U11" s="502"/>
      <c r="V11" s="502"/>
      <c r="W11" s="503"/>
      <c r="X11" s="502"/>
      <c r="Y11" s="494"/>
    </row>
    <row r="12" spans="1:25" s="174" customFormat="1" ht="15" customHeight="1" x14ac:dyDescent="0.25">
      <c r="A12" s="484"/>
      <c r="B12" s="486"/>
      <c r="C12" s="486"/>
      <c r="D12" s="486"/>
      <c r="E12" s="486"/>
      <c r="F12" s="486"/>
      <c r="G12" s="487"/>
      <c r="H12" s="502"/>
      <c r="I12" s="494"/>
      <c r="J12" s="503"/>
      <c r="K12" s="503"/>
      <c r="L12" s="502"/>
      <c r="M12" s="503"/>
      <c r="N12" s="502"/>
      <c r="O12" s="503"/>
      <c r="P12" s="502"/>
      <c r="Q12" s="503"/>
      <c r="R12" s="502"/>
      <c r="S12" s="494"/>
      <c r="T12" s="503"/>
      <c r="U12" s="502"/>
      <c r="V12" s="502"/>
      <c r="W12" s="503"/>
      <c r="X12" s="502"/>
      <c r="Y12" s="494"/>
    </row>
    <row r="13" spans="1:25" s="174" customFormat="1" ht="15" customHeight="1" x14ac:dyDescent="0.25">
      <c r="A13" s="484"/>
      <c r="B13" s="486"/>
      <c r="C13" s="486"/>
      <c r="D13" s="486"/>
      <c r="E13" s="486"/>
      <c r="F13" s="486"/>
      <c r="G13" s="487"/>
      <c r="H13" s="502"/>
      <c r="I13" s="494"/>
      <c r="J13" s="503"/>
      <c r="K13" s="503"/>
      <c r="L13" s="502"/>
      <c r="M13" s="503"/>
      <c r="N13" s="502"/>
      <c r="O13" s="503"/>
      <c r="P13" s="502"/>
      <c r="Q13" s="503"/>
      <c r="R13" s="502"/>
      <c r="S13" s="494"/>
      <c r="T13" s="503"/>
      <c r="U13" s="502"/>
      <c r="V13" s="502"/>
      <c r="W13" s="503"/>
      <c r="X13" s="502"/>
      <c r="Y13" s="494"/>
    </row>
    <row r="14" spans="1:25" s="174" customFormat="1" ht="15" customHeight="1" x14ac:dyDescent="0.25">
      <c r="A14" s="484"/>
      <c r="B14" s="486"/>
      <c r="C14" s="486"/>
      <c r="D14" s="486"/>
      <c r="E14" s="486"/>
      <c r="F14" s="486"/>
      <c r="G14" s="487"/>
      <c r="H14" s="502"/>
      <c r="I14" s="494"/>
      <c r="J14" s="503"/>
      <c r="K14" s="503"/>
      <c r="L14" s="502"/>
      <c r="M14" s="503"/>
      <c r="N14" s="502"/>
      <c r="O14" s="503"/>
      <c r="P14" s="502"/>
      <c r="Q14" s="503"/>
      <c r="R14" s="502"/>
      <c r="S14" s="494"/>
      <c r="T14" s="503"/>
      <c r="U14" s="502"/>
      <c r="V14" s="502"/>
      <c r="W14" s="503"/>
      <c r="X14" s="502"/>
      <c r="Y14" s="494"/>
    </row>
    <row r="15" spans="1:25" s="174" customFormat="1" ht="15" customHeight="1" x14ac:dyDescent="0.25">
      <c r="A15" s="484"/>
      <c r="B15" s="486"/>
      <c r="C15" s="486"/>
      <c r="D15" s="486"/>
      <c r="E15" s="486"/>
      <c r="F15" s="486"/>
      <c r="G15" s="487"/>
      <c r="H15" s="502"/>
      <c r="I15" s="494"/>
      <c r="J15" s="503"/>
      <c r="K15" s="503"/>
      <c r="L15" s="502"/>
      <c r="M15" s="503"/>
      <c r="N15" s="502"/>
      <c r="O15" s="503"/>
      <c r="P15" s="502"/>
      <c r="Q15" s="503"/>
      <c r="R15" s="502"/>
      <c r="S15" s="494"/>
      <c r="T15" s="503"/>
      <c r="U15" s="502"/>
      <c r="V15" s="502"/>
      <c r="W15" s="503"/>
      <c r="X15" s="502"/>
      <c r="Y15" s="494"/>
    </row>
    <row r="16" spans="1:25" s="174" customFormat="1" ht="15" customHeight="1" x14ac:dyDescent="0.25">
      <c r="A16" s="484"/>
      <c r="B16" s="486"/>
      <c r="C16" s="486"/>
      <c r="D16" s="486"/>
      <c r="E16" s="486"/>
      <c r="F16" s="486"/>
      <c r="G16" s="487"/>
      <c r="H16" s="502"/>
      <c r="I16" s="494"/>
      <c r="J16" s="503"/>
      <c r="K16" s="503"/>
      <c r="L16" s="502"/>
      <c r="M16" s="503"/>
      <c r="N16" s="502"/>
      <c r="O16" s="503"/>
      <c r="P16" s="502"/>
      <c r="Q16" s="503"/>
      <c r="R16" s="502"/>
      <c r="S16" s="494"/>
      <c r="T16" s="503"/>
      <c r="U16" s="502"/>
      <c r="V16" s="502"/>
      <c r="W16" s="503"/>
      <c r="X16" s="502"/>
      <c r="Y16" s="494"/>
    </row>
    <row r="17" spans="1:25" s="174" customFormat="1" ht="15" customHeight="1" x14ac:dyDescent="0.25">
      <c r="A17" s="484">
        <v>3</v>
      </c>
      <c r="B17" s="486"/>
      <c r="C17" s="486"/>
      <c r="D17" s="486"/>
      <c r="E17" s="486"/>
      <c r="F17" s="486"/>
      <c r="G17" s="487"/>
      <c r="H17" s="502"/>
      <c r="I17" s="494"/>
      <c r="J17" s="503"/>
      <c r="K17" s="503"/>
      <c r="L17" s="502"/>
      <c r="M17" s="503"/>
      <c r="N17" s="502"/>
      <c r="O17" s="503"/>
      <c r="P17" s="502"/>
      <c r="Q17" s="503"/>
      <c r="R17" s="502"/>
      <c r="S17" s="494"/>
      <c r="T17" s="503"/>
      <c r="U17" s="502"/>
      <c r="V17" s="502"/>
      <c r="W17" s="503"/>
      <c r="X17" s="502"/>
      <c r="Y17" s="494"/>
    </row>
    <row r="18" spans="1:25" s="174" customFormat="1" ht="15" customHeight="1" x14ac:dyDescent="0.25">
      <c r="A18" s="484"/>
      <c r="B18" s="486"/>
      <c r="C18" s="486"/>
      <c r="D18" s="486"/>
      <c r="E18" s="486"/>
      <c r="F18" s="486"/>
      <c r="G18" s="487"/>
      <c r="H18" s="502"/>
      <c r="I18" s="494"/>
      <c r="J18" s="503"/>
      <c r="K18" s="503"/>
      <c r="L18" s="502"/>
      <c r="M18" s="503"/>
      <c r="N18" s="502"/>
      <c r="O18" s="503"/>
      <c r="P18" s="502"/>
      <c r="Q18" s="503"/>
      <c r="R18" s="502"/>
      <c r="S18" s="494"/>
      <c r="T18" s="503"/>
      <c r="U18" s="502"/>
      <c r="V18" s="502"/>
      <c r="W18" s="503"/>
      <c r="X18" s="502"/>
      <c r="Y18" s="494"/>
    </row>
    <row r="19" spans="1:25" s="174" customFormat="1" ht="15" customHeight="1" x14ac:dyDescent="0.25">
      <c r="A19" s="484"/>
      <c r="B19" s="486"/>
      <c r="C19" s="486"/>
      <c r="D19" s="486"/>
      <c r="E19" s="486"/>
      <c r="F19" s="486"/>
      <c r="G19" s="487"/>
      <c r="H19" s="502"/>
      <c r="I19" s="494"/>
      <c r="J19" s="503"/>
      <c r="K19" s="503"/>
      <c r="L19" s="502"/>
      <c r="M19" s="503"/>
      <c r="N19" s="502"/>
      <c r="O19" s="503"/>
      <c r="P19" s="502"/>
      <c r="Q19" s="503"/>
      <c r="R19" s="502"/>
      <c r="S19" s="494"/>
      <c r="T19" s="503"/>
      <c r="U19" s="502"/>
      <c r="V19" s="502"/>
      <c r="W19" s="503"/>
      <c r="X19" s="502"/>
      <c r="Y19" s="494"/>
    </row>
    <row r="20" spans="1:25" s="174" customFormat="1" ht="15" customHeight="1" x14ac:dyDescent="0.25">
      <c r="A20" s="484"/>
      <c r="B20" s="486"/>
      <c r="C20" s="486"/>
      <c r="D20" s="486"/>
      <c r="E20" s="486"/>
      <c r="F20" s="486"/>
      <c r="G20" s="487"/>
      <c r="H20" s="502"/>
      <c r="I20" s="494"/>
      <c r="J20" s="503"/>
      <c r="K20" s="503"/>
      <c r="L20" s="502"/>
      <c r="M20" s="503"/>
      <c r="N20" s="502"/>
      <c r="O20" s="503"/>
      <c r="P20" s="502"/>
      <c r="Q20" s="503"/>
      <c r="R20" s="502"/>
      <c r="S20" s="494"/>
      <c r="T20" s="503"/>
      <c r="U20" s="502"/>
      <c r="V20" s="502"/>
      <c r="W20" s="503"/>
      <c r="X20" s="502"/>
      <c r="Y20" s="494"/>
    </row>
    <row r="21" spans="1:25" s="174" customFormat="1" ht="15" customHeight="1" x14ac:dyDescent="0.25">
      <c r="A21" s="484"/>
      <c r="B21" s="486"/>
      <c r="C21" s="486"/>
      <c r="D21" s="486"/>
      <c r="E21" s="486"/>
      <c r="F21" s="486"/>
      <c r="G21" s="487"/>
      <c r="H21" s="502"/>
      <c r="I21" s="494"/>
      <c r="J21" s="503"/>
      <c r="K21" s="503"/>
      <c r="L21" s="502"/>
      <c r="M21" s="503"/>
      <c r="N21" s="502"/>
      <c r="O21" s="503"/>
      <c r="P21" s="502"/>
      <c r="Q21" s="503"/>
      <c r="R21" s="502"/>
      <c r="S21" s="494"/>
      <c r="T21" s="503"/>
      <c r="U21" s="502"/>
      <c r="V21" s="502"/>
      <c r="W21" s="503"/>
      <c r="X21" s="502"/>
      <c r="Y21" s="494"/>
    </row>
    <row r="22" spans="1:25" s="174" customFormat="1" ht="15" customHeight="1" x14ac:dyDescent="0.25">
      <c r="A22" s="484"/>
      <c r="B22" s="486"/>
      <c r="C22" s="486"/>
      <c r="D22" s="486"/>
      <c r="E22" s="486"/>
      <c r="F22" s="486"/>
      <c r="G22" s="487"/>
      <c r="H22" s="502"/>
      <c r="I22" s="494"/>
      <c r="J22" s="503"/>
      <c r="K22" s="503"/>
      <c r="L22" s="502"/>
      <c r="M22" s="503"/>
      <c r="N22" s="502"/>
      <c r="O22" s="503"/>
      <c r="P22" s="502"/>
      <c r="Q22" s="503"/>
      <c r="R22" s="502"/>
      <c r="S22" s="494"/>
      <c r="T22" s="503"/>
      <c r="U22" s="502"/>
      <c r="V22" s="502"/>
      <c r="W22" s="503"/>
      <c r="X22" s="502"/>
      <c r="Y22" s="494"/>
    </row>
    <row r="23" spans="1:25" s="174" customFormat="1" ht="15" customHeight="1" x14ac:dyDescent="0.25">
      <c r="A23" s="484">
        <v>4</v>
      </c>
      <c r="B23" s="486"/>
      <c r="C23" s="486"/>
      <c r="D23" s="486"/>
      <c r="E23" s="486"/>
      <c r="F23" s="486"/>
      <c r="G23" s="487"/>
      <c r="H23" s="502"/>
      <c r="I23" s="494"/>
      <c r="J23" s="503"/>
      <c r="K23" s="503"/>
      <c r="L23" s="502"/>
      <c r="M23" s="503"/>
      <c r="N23" s="502"/>
      <c r="O23" s="503"/>
      <c r="P23" s="502"/>
      <c r="Q23" s="503"/>
      <c r="R23" s="502"/>
      <c r="S23" s="494"/>
      <c r="T23" s="503"/>
      <c r="U23" s="502"/>
      <c r="V23" s="502"/>
      <c r="W23" s="503"/>
      <c r="X23" s="502"/>
      <c r="Y23" s="494"/>
    </row>
    <row r="24" spans="1:25" s="174" customFormat="1" ht="15" customHeight="1" x14ac:dyDescent="0.25">
      <c r="A24" s="484"/>
      <c r="B24" s="486"/>
      <c r="C24" s="486"/>
      <c r="D24" s="486"/>
      <c r="E24" s="486"/>
      <c r="F24" s="486"/>
      <c r="G24" s="487"/>
      <c r="H24" s="502"/>
      <c r="I24" s="494"/>
      <c r="J24" s="503"/>
      <c r="K24" s="503"/>
      <c r="L24" s="502"/>
      <c r="M24" s="503"/>
      <c r="N24" s="502"/>
      <c r="O24" s="503"/>
      <c r="P24" s="502"/>
      <c r="Q24" s="503"/>
      <c r="R24" s="502"/>
      <c r="S24" s="494"/>
      <c r="T24" s="503"/>
      <c r="U24" s="502"/>
      <c r="V24" s="502"/>
      <c r="W24" s="503"/>
      <c r="X24" s="502"/>
      <c r="Y24" s="494"/>
    </row>
    <row r="25" spans="1:25" s="174" customFormat="1" ht="15" customHeight="1" x14ac:dyDescent="0.25">
      <c r="A25" s="484"/>
      <c r="B25" s="486"/>
      <c r="C25" s="486"/>
      <c r="D25" s="486"/>
      <c r="E25" s="486"/>
      <c r="F25" s="486"/>
      <c r="G25" s="487"/>
      <c r="H25" s="502"/>
      <c r="I25" s="494"/>
      <c r="J25" s="503"/>
      <c r="K25" s="503"/>
      <c r="L25" s="502"/>
      <c r="M25" s="503"/>
      <c r="N25" s="502"/>
      <c r="O25" s="503"/>
      <c r="P25" s="502"/>
      <c r="Q25" s="503"/>
      <c r="R25" s="502"/>
      <c r="S25" s="494"/>
      <c r="T25" s="503"/>
      <c r="U25" s="502"/>
      <c r="V25" s="502"/>
      <c r="W25" s="503"/>
      <c r="X25" s="502"/>
      <c r="Y25" s="494"/>
    </row>
    <row r="26" spans="1:25" s="174" customFormat="1" ht="15" customHeight="1" x14ac:dyDescent="0.25">
      <c r="A26" s="484"/>
      <c r="B26" s="486"/>
      <c r="C26" s="486"/>
      <c r="D26" s="486"/>
      <c r="E26" s="486"/>
      <c r="F26" s="486"/>
      <c r="G26" s="487"/>
      <c r="H26" s="502"/>
      <c r="I26" s="494"/>
      <c r="J26" s="503"/>
      <c r="K26" s="503"/>
      <c r="L26" s="502"/>
      <c r="M26" s="503"/>
      <c r="N26" s="502"/>
      <c r="O26" s="503"/>
      <c r="P26" s="502"/>
      <c r="Q26" s="503"/>
      <c r="R26" s="502"/>
      <c r="S26" s="494"/>
      <c r="T26" s="503"/>
      <c r="U26" s="502"/>
      <c r="V26" s="502"/>
      <c r="W26" s="503"/>
      <c r="X26" s="502"/>
      <c r="Y26" s="494"/>
    </row>
    <row r="27" spans="1:25" s="174" customFormat="1" ht="15" customHeight="1" x14ac:dyDescent="0.25">
      <c r="A27" s="484"/>
      <c r="B27" s="486"/>
      <c r="C27" s="486"/>
      <c r="D27" s="486"/>
      <c r="E27" s="486"/>
      <c r="F27" s="486"/>
      <c r="G27" s="487"/>
      <c r="H27" s="502"/>
      <c r="I27" s="494"/>
      <c r="J27" s="503"/>
      <c r="K27" s="503"/>
      <c r="L27" s="502"/>
      <c r="M27" s="503"/>
      <c r="N27" s="502"/>
      <c r="O27" s="503"/>
      <c r="P27" s="502"/>
      <c r="Q27" s="503"/>
      <c r="R27" s="502"/>
      <c r="S27" s="494"/>
      <c r="T27" s="503"/>
      <c r="U27" s="502"/>
      <c r="V27" s="502"/>
      <c r="W27" s="503"/>
      <c r="X27" s="502"/>
      <c r="Y27" s="494"/>
    </row>
    <row r="28" spans="1:25" s="174" customFormat="1" ht="15" customHeight="1" x14ac:dyDescent="0.25">
      <c r="A28" s="484"/>
      <c r="B28" s="486"/>
      <c r="C28" s="486"/>
      <c r="D28" s="486"/>
      <c r="E28" s="486"/>
      <c r="F28" s="486"/>
      <c r="G28" s="487"/>
      <c r="H28" s="502"/>
      <c r="I28" s="494"/>
      <c r="J28" s="503"/>
      <c r="K28" s="503"/>
      <c r="L28" s="502"/>
      <c r="M28" s="503"/>
      <c r="N28" s="502"/>
      <c r="O28" s="503"/>
      <c r="P28" s="502"/>
      <c r="Q28" s="503"/>
      <c r="R28" s="502"/>
      <c r="S28" s="494"/>
      <c r="T28" s="503"/>
      <c r="U28" s="502"/>
      <c r="V28" s="502"/>
      <c r="W28" s="503"/>
      <c r="X28" s="502"/>
      <c r="Y28" s="494"/>
    </row>
    <row r="29" spans="1:25" s="174" customFormat="1" ht="15" customHeight="1" x14ac:dyDescent="0.25">
      <c r="A29" s="484">
        <v>5</v>
      </c>
      <c r="B29" s="486"/>
      <c r="C29" s="486"/>
      <c r="D29" s="486"/>
      <c r="E29" s="486"/>
      <c r="F29" s="486"/>
      <c r="G29" s="487"/>
      <c r="H29" s="502"/>
      <c r="I29" s="494"/>
      <c r="J29" s="503"/>
      <c r="K29" s="503"/>
      <c r="L29" s="502"/>
      <c r="M29" s="503"/>
      <c r="N29" s="502"/>
      <c r="O29" s="503"/>
      <c r="P29" s="502"/>
      <c r="Q29" s="503"/>
      <c r="R29" s="502"/>
      <c r="S29" s="494"/>
      <c r="T29" s="503"/>
      <c r="U29" s="502"/>
      <c r="V29" s="502"/>
      <c r="W29" s="503"/>
      <c r="X29" s="502"/>
      <c r="Y29" s="494"/>
    </row>
    <row r="30" spans="1:25" s="174" customFormat="1" ht="15" customHeight="1" x14ac:dyDescent="0.25">
      <c r="A30" s="484"/>
      <c r="B30" s="486"/>
      <c r="C30" s="486"/>
      <c r="D30" s="486"/>
      <c r="E30" s="486"/>
      <c r="F30" s="486"/>
      <c r="G30" s="487"/>
      <c r="H30" s="502"/>
      <c r="I30" s="494"/>
      <c r="J30" s="503"/>
      <c r="K30" s="503"/>
      <c r="L30" s="502"/>
      <c r="M30" s="503"/>
      <c r="N30" s="502"/>
      <c r="O30" s="503"/>
      <c r="P30" s="502"/>
      <c r="Q30" s="503"/>
      <c r="R30" s="502"/>
      <c r="S30" s="494"/>
      <c r="T30" s="503"/>
      <c r="U30" s="502"/>
      <c r="V30" s="502"/>
      <c r="W30" s="503"/>
      <c r="X30" s="502"/>
      <c r="Y30" s="494"/>
    </row>
    <row r="31" spans="1:25" s="174" customFormat="1" ht="15" customHeight="1" x14ac:dyDescent="0.25">
      <c r="A31" s="484"/>
      <c r="B31" s="486"/>
      <c r="C31" s="486"/>
      <c r="D31" s="486"/>
      <c r="E31" s="486"/>
      <c r="F31" s="486"/>
      <c r="G31" s="487"/>
      <c r="H31" s="502"/>
      <c r="I31" s="494"/>
      <c r="J31" s="503"/>
      <c r="K31" s="503"/>
      <c r="L31" s="502"/>
      <c r="M31" s="503"/>
      <c r="N31" s="502"/>
      <c r="O31" s="503"/>
      <c r="P31" s="502"/>
      <c r="Q31" s="503"/>
      <c r="R31" s="502"/>
      <c r="S31" s="494"/>
      <c r="T31" s="503"/>
      <c r="U31" s="502"/>
      <c r="V31" s="502"/>
      <c r="W31" s="503"/>
      <c r="X31" s="502"/>
      <c r="Y31" s="494"/>
    </row>
    <row r="32" spans="1:25" s="174" customFormat="1" ht="15" customHeight="1" x14ac:dyDescent="0.25">
      <c r="A32" s="484"/>
      <c r="B32" s="486"/>
      <c r="C32" s="486"/>
      <c r="D32" s="486"/>
      <c r="E32" s="486"/>
      <c r="F32" s="486"/>
      <c r="G32" s="487"/>
      <c r="H32" s="502"/>
      <c r="I32" s="494"/>
      <c r="J32" s="503"/>
      <c r="K32" s="503"/>
      <c r="L32" s="502"/>
      <c r="M32" s="503"/>
      <c r="N32" s="502"/>
      <c r="O32" s="503"/>
      <c r="P32" s="502"/>
      <c r="Q32" s="503"/>
      <c r="R32" s="502"/>
      <c r="S32" s="494"/>
      <c r="T32" s="503"/>
      <c r="U32" s="502"/>
      <c r="V32" s="502"/>
      <c r="W32" s="503"/>
      <c r="X32" s="502"/>
      <c r="Y32" s="494"/>
    </row>
    <row r="33" spans="1:25" s="174" customFormat="1" ht="15" customHeight="1" x14ac:dyDescent="0.25">
      <c r="A33" s="484"/>
      <c r="B33" s="486"/>
      <c r="C33" s="486"/>
      <c r="D33" s="486"/>
      <c r="E33" s="486"/>
      <c r="F33" s="486"/>
      <c r="G33" s="487"/>
      <c r="H33" s="502"/>
      <c r="I33" s="494"/>
      <c r="J33" s="503"/>
      <c r="K33" s="503"/>
      <c r="L33" s="502"/>
      <c r="M33" s="503"/>
      <c r="N33" s="502"/>
      <c r="O33" s="503"/>
      <c r="P33" s="502"/>
      <c r="Q33" s="503"/>
      <c r="R33" s="502"/>
      <c r="S33" s="494"/>
      <c r="T33" s="503"/>
      <c r="U33" s="502"/>
      <c r="V33" s="502"/>
      <c r="W33" s="503"/>
      <c r="X33" s="502"/>
      <c r="Y33" s="494"/>
    </row>
    <row r="34" spans="1:25" s="174" customFormat="1" ht="15" customHeight="1" x14ac:dyDescent="0.25">
      <c r="A34" s="484"/>
      <c r="B34" s="486"/>
      <c r="C34" s="486"/>
      <c r="D34" s="486"/>
      <c r="E34" s="486"/>
      <c r="F34" s="486"/>
      <c r="G34" s="487"/>
      <c r="H34" s="502"/>
      <c r="I34" s="494"/>
      <c r="J34" s="503"/>
      <c r="K34" s="503"/>
      <c r="L34" s="502"/>
      <c r="M34" s="503"/>
      <c r="N34" s="502"/>
      <c r="O34" s="503"/>
      <c r="P34" s="502"/>
      <c r="Q34" s="503"/>
      <c r="R34" s="502"/>
      <c r="S34" s="494"/>
      <c r="T34" s="503"/>
      <c r="U34" s="502"/>
      <c r="V34" s="502"/>
      <c r="W34" s="503"/>
      <c r="X34" s="502"/>
      <c r="Y34" s="494"/>
    </row>
    <row r="35" spans="1:25" s="174" customFormat="1" ht="15" customHeight="1" x14ac:dyDescent="0.25">
      <c r="A35" s="484">
        <v>6</v>
      </c>
      <c r="B35" s="486"/>
      <c r="C35" s="486"/>
      <c r="D35" s="486"/>
      <c r="E35" s="486"/>
      <c r="F35" s="486"/>
      <c r="G35" s="487"/>
      <c r="H35" s="502"/>
      <c r="I35" s="494"/>
      <c r="J35" s="503"/>
      <c r="K35" s="503"/>
      <c r="L35" s="502"/>
      <c r="M35" s="503"/>
      <c r="N35" s="502"/>
      <c r="O35" s="503"/>
      <c r="P35" s="502"/>
      <c r="Q35" s="503"/>
      <c r="R35" s="502"/>
      <c r="S35" s="494"/>
      <c r="T35" s="503"/>
      <c r="U35" s="502"/>
      <c r="V35" s="502"/>
      <c r="W35" s="503"/>
      <c r="X35" s="502"/>
      <c r="Y35" s="494"/>
    </row>
    <row r="36" spans="1:25" s="174" customFormat="1" ht="15" customHeight="1" x14ac:dyDescent="0.25">
      <c r="A36" s="484"/>
      <c r="B36" s="486"/>
      <c r="C36" s="486"/>
      <c r="D36" s="486"/>
      <c r="E36" s="486"/>
      <c r="F36" s="486"/>
      <c r="G36" s="487"/>
      <c r="H36" s="502"/>
      <c r="I36" s="494"/>
      <c r="J36" s="503"/>
      <c r="K36" s="503"/>
      <c r="L36" s="502"/>
      <c r="M36" s="503"/>
      <c r="N36" s="502"/>
      <c r="O36" s="503"/>
      <c r="P36" s="502"/>
      <c r="Q36" s="503"/>
      <c r="R36" s="502"/>
      <c r="S36" s="494"/>
      <c r="T36" s="503"/>
      <c r="U36" s="502"/>
      <c r="V36" s="502"/>
      <c r="W36" s="503"/>
      <c r="X36" s="502"/>
      <c r="Y36" s="494"/>
    </row>
    <row r="37" spans="1:25" s="174" customFormat="1" ht="15" customHeight="1" x14ac:dyDescent="0.25">
      <c r="A37" s="484"/>
      <c r="B37" s="486"/>
      <c r="C37" s="486"/>
      <c r="D37" s="486"/>
      <c r="E37" s="486"/>
      <c r="F37" s="486"/>
      <c r="G37" s="487"/>
      <c r="H37" s="502"/>
      <c r="I37" s="494"/>
      <c r="J37" s="503"/>
      <c r="K37" s="503"/>
      <c r="L37" s="502"/>
      <c r="M37" s="503"/>
      <c r="N37" s="502"/>
      <c r="O37" s="503"/>
      <c r="P37" s="502"/>
      <c r="Q37" s="503"/>
      <c r="R37" s="502"/>
      <c r="S37" s="494"/>
      <c r="T37" s="503"/>
      <c r="U37" s="502"/>
      <c r="V37" s="502"/>
      <c r="W37" s="503"/>
      <c r="X37" s="502"/>
      <c r="Y37" s="494"/>
    </row>
    <row r="38" spans="1:25" s="174" customFormat="1" ht="15" customHeight="1" x14ac:dyDescent="0.25">
      <c r="A38" s="484"/>
      <c r="B38" s="486"/>
      <c r="C38" s="486"/>
      <c r="D38" s="486"/>
      <c r="E38" s="486"/>
      <c r="F38" s="486"/>
      <c r="G38" s="487"/>
      <c r="H38" s="502"/>
      <c r="I38" s="494"/>
      <c r="J38" s="503"/>
      <c r="K38" s="503"/>
      <c r="L38" s="502"/>
      <c r="M38" s="503"/>
      <c r="N38" s="502"/>
      <c r="O38" s="503"/>
      <c r="P38" s="502"/>
      <c r="Q38" s="503"/>
      <c r="R38" s="502"/>
      <c r="S38" s="494"/>
      <c r="T38" s="503"/>
      <c r="U38" s="502"/>
      <c r="V38" s="502"/>
      <c r="W38" s="503"/>
      <c r="X38" s="502"/>
      <c r="Y38" s="494"/>
    </row>
    <row r="39" spans="1:25" s="174" customFormat="1" ht="15" customHeight="1" x14ac:dyDescent="0.25">
      <c r="A39" s="484"/>
      <c r="B39" s="486"/>
      <c r="C39" s="486"/>
      <c r="D39" s="486"/>
      <c r="E39" s="486"/>
      <c r="F39" s="486"/>
      <c r="G39" s="487"/>
      <c r="H39" s="502"/>
      <c r="I39" s="494"/>
      <c r="J39" s="503"/>
      <c r="K39" s="503"/>
      <c r="L39" s="502"/>
      <c r="M39" s="503"/>
      <c r="N39" s="502"/>
      <c r="O39" s="503"/>
      <c r="P39" s="502"/>
      <c r="Q39" s="503"/>
      <c r="R39" s="502"/>
      <c r="S39" s="494"/>
      <c r="T39" s="503"/>
      <c r="U39" s="502"/>
      <c r="V39" s="502"/>
      <c r="W39" s="503"/>
      <c r="X39" s="502"/>
      <c r="Y39" s="494"/>
    </row>
    <row r="40" spans="1:25" s="174" customFormat="1" ht="15" customHeight="1" x14ac:dyDescent="0.25">
      <c r="A40" s="484"/>
      <c r="B40" s="486"/>
      <c r="C40" s="486"/>
      <c r="D40" s="486"/>
      <c r="E40" s="486"/>
      <c r="F40" s="486"/>
      <c r="G40" s="487"/>
      <c r="H40" s="502"/>
      <c r="I40" s="494"/>
      <c r="J40" s="503"/>
      <c r="K40" s="503"/>
      <c r="L40" s="502"/>
      <c r="M40" s="503"/>
      <c r="N40" s="502"/>
      <c r="O40" s="503"/>
      <c r="P40" s="502"/>
      <c r="Q40" s="503"/>
      <c r="R40" s="502"/>
      <c r="S40" s="494"/>
      <c r="T40" s="503"/>
      <c r="U40" s="502"/>
      <c r="V40" s="502"/>
      <c r="W40" s="503"/>
      <c r="X40" s="502"/>
      <c r="Y40" s="494"/>
    </row>
    <row r="41" spans="1:25" s="174" customFormat="1" ht="15" customHeight="1" x14ac:dyDescent="0.25">
      <c r="A41" s="484">
        <v>7</v>
      </c>
      <c r="B41" s="486"/>
      <c r="C41" s="486"/>
      <c r="D41" s="486"/>
      <c r="E41" s="486"/>
      <c r="F41" s="486"/>
      <c r="G41" s="487"/>
      <c r="H41" s="502"/>
      <c r="I41" s="494"/>
      <c r="J41" s="503"/>
      <c r="K41" s="503"/>
      <c r="L41" s="502"/>
      <c r="M41" s="503"/>
      <c r="N41" s="502"/>
      <c r="O41" s="503"/>
      <c r="P41" s="502"/>
      <c r="Q41" s="503"/>
      <c r="R41" s="502"/>
      <c r="S41" s="494"/>
      <c r="T41" s="503"/>
      <c r="U41" s="502"/>
      <c r="V41" s="502"/>
      <c r="W41" s="503"/>
      <c r="X41" s="502"/>
      <c r="Y41" s="494"/>
    </row>
    <row r="42" spans="1:25" s="174" customFormat="1" ht="15" customHeight="1" x14ac:dyDescent="0.25">
      <c r="A42" s="484"/>
      <c r="B42" s="486"/>
      <c r="C42" s="486"/>
      <c r="D42" s="486"/>
      <c r="E42" s="486"/>
      <c r="F42" s="486"/>
      <c r="G42" s="487"/>
      <c r="H42" s="502"/>
      <c r="I42" s="494"/>
      <c r="J42" s="503"/>
      <c r="K42" s="503"/>
      <c r="L42" s="502"/>
      <c r="M42" s="503"/>
      <c r="N42" s="502"/>
      <c r="O42" s="503"/>
      <c r="P42" s="502"/>
      <c r="Q42" s="503"/>
      <c r="R42" s="502"/>
      <c r="S42" s="494"/>
      <c r="T42" s="503"/>
      <c r="U42" s="502"/>
      <c r="V42" s="502"/>
      <c r="W42" s="503"/>
      <c r="X42" s="502"/>
      <c r="Y42" s="494"/>
    </row>
    <row r="43" spans="1:25" s="174" customFormat="1" ht="15" customHeight="1" x14ac:dyDescent="0.25">
      <c r="A43" s="484"/>
      <c r="B43" s="486"/>
      <c r="C43" s="486"/>
      <c r="D43" s="486"/>
      <c r="E43" s="486"/>
      <c r="F43" s="486"/>
      <c r="G43" s="487"/>
      <c r="H43" s="502"/>
      <c r="I43" s="494"/>
      <c r="J43" s="503"/>
      <c r="K43" s="503"/>
      <c r="L43" s="502"/>
      <c r="M43" s="503"/>
      <c r="N43" s="502"/>
      <c r="O43" s="503"/>
      <c r="P43" s="502"/>
      <c r="Q43" s="503"/>
      <c r="R43" s="502"/>
      <c r="S43" s="494"/>
      <c r="T43" s="503"/>
      <c r="U43" s="502"/>
      <c r="V43" s="502"/>
      <c r="W43" s="503"/>
      <c r="X43" s="502"/>
      <c r="Y43" s="494"/>
    </row>
    <row r="44" spans="1:25" s="174" customFormat="1" ht="15" customHeight="1" x14ac:dyDescent="0.25">
      <c r="A44" s="484"/>
      <c r="B44" s="486"/>
      <c r="C44" s="486"/>
      <c r="D44" s="486"/>
      <c r="E44" s="486"/>
      <c r="F44" s="486"/>
      <c r="G44" s="487"/>
      <c r="H44" s="502"/>
      <c r="I44" s="494"/>
      <c r="J44" s="503"/>
      <c r="K44" s="503"/>
      <c r="L44" s="502"/>
      <c r="M44" s="503"/>
      <c r="N44" s="502"/>
      <c r="O44" s="503"/>
      <c r="P44" s="502"/>
      <c r="Q44" s="503"/>
      <c r="R44" s="502"/>
      <c r="S44" s="494"/>
      <c r="T44" s="503"/>
      <c r="U44" s="502"/>
      <c r="V44" s="502"/>
      <c r="W44" s="503"/>
      <c r="X44" s="502"/>
      <c r="Y44" s="494"/>
    </row>
    <row r="45" spans="1:25" s="174" customFormat="1" ht="15" customHeight="1" x14ac:dyDescent="0.25">
      <c r="A45" s="484"/>
      <c r="B45" s="486"/>
      <c r="C45" s="486"/>
      <c r="D45" s="486"/>
      <c r="E45" s="486"/>
      <c r="F45" s="486"/>
      <c r="G45" s="487"/>
      <c r="H45" s="502"/>
      <c r="I45" s="494"/>
      <c r="J45" s="503"/>
      <c r="K45" s="503"/>
      <c r="L45" s="502"/>
      <c r="M45" s="503"/>
      <c r="N45" s="502"/>
      <c r="O45" s="503"/>
      <c r="P45" s="502"/>
      <c r="Q45" s="503"/>
      <c r="R45" s="502"/>
      <c r="S45" s="494"/>
      <c r="T45" s="503"/>
      <c r="U45" s="502"/>
      <c r="V45" s="502"/>
      <c r="W45" s="503"/>
      <c r="X45" s="502"/>
      <c r="Y45" s="494"/>
    </row>
    <row r="46" spans="1:25" s="174" customFormat="1" ht="15" customHeight="1" x14ac:dyDescent="0.25">
      <c r="A46" s="484"/>
      <c r="B46" s="486"/>
      <c r="C46" s="486"/>
      <c r="D46" s="486"/>
      <c r="E46" s="486"/>
      <c r="F46" s="486"/>
      <c r="G46" s="487"/>
      <c r="H46" s="502"/>
      <c r="I46" s="494"/>
      <c r="J46" s="503"/>
      <c r="K46" s="503"/>
      <c r="L46" s="502"/>
      <c r="M46" s="503"/>
      <c r="N46" s="502"/>
      <c r="O46" s="503"/>
      <c r="P46" s="502"/>
      <c r="Q46" s="503"/>
      <c r="R46" s="502"/>
      <c r="S46" s="494"/>
      <c r="T46" s="503"/>
      <c r="U46" s="502"/>
      <c r="V46" s="502"/>
      <c r="W46" s="503"/>
      <c r="X46" s="502"/>
      <c r="Y46" s="494"/>
    </row>
    <row r="47" spans="1:25" s="174" customFormat="1" ht="15" customHeight="1" x14ac:dyDescent="0.25">
      <c r="A47" s="484">
        <v>8</v>
      </c>
      <c r="B47" s="486"/>
      <c r="C47" s="486"/>
      <c r="D47" s="486"/>
      <c r="E47" s="486"/>
      <c r="F47" s="486"/>
      <c r="G47" s="487"/>
      <c r="H47" s="502"/>
      <c r="I47" s="494"/>
      <c r="J47" s="503"/>
      <c r="K47" s="503"/>
      <c r="L47" s="502"/>
      <c r="M47" s="503"/>
      <c r="N47" s="502"/>
      <c r="O47" s="503"/>
      <c r="P47" s="502"/>
      <c r="Q47" s="503"/>
      <c r="R47" s="502"/>
      <c r="S47" s="494"/>
      <c r="T47" s="503"/>
      <c r="U47" s="502"/>
      <c r="V47" s="502"/>
      <c r="W47" s="503"/>
      <c r="X47" s="502"/>
      <c r="Y47" s="494"/>
    </row>
    <row r="48" spans="1:25" s="174" customFormat="1" ht="15" customHeight="1" x14ac:dyDescent="0.25">
      <c r="A48" s="484"/>
      <c r="B48" s="486"/>
      <c r="C48" s="486"/>
      <c r="D48" s="486"/>
      <c r="E48" s="486"/>
      <c r="F48" s="486"/>
      <c r="G48" s="487"/>
      <c r="H48" s="502"/>
      <c r="I48" s="494"/>
      <c r="J48" s="503"/>
      <c r="K48" s="503"/>
      <c r="L48" s="502"/>
      <c r="M48" s="503"/>
      <c r="N48" s="502"/>
      <c r="O48" s="503"/>
      <c r="P48" s="502"/>
      <c r="Q48" s="503"/>
      <c r="R48" s="502"/>
      <c r="S48" s="494"/>
      <c r="T48" s="503"/>
      <c r="U48" s="502"/>
      <c r="V48" s="502"/>
      <c r="W48" s="503"/>
      <c r="X48" s="502"/>
      <c r="Y48" s="494"/>
    </row>
    <row r="49" spans="1:25" s="174" customFormat="1" ht="15" customHeight="1" x14ac:dyDescent="0.25">
      <c r="A49" s="484"/>
      <c r="B49" s="486"/>
      <c r="C49" s="486"/>
      <c r="D49" s="486"/>
      <c r="E49" s="486"/>
      <c r="F49" s="486"/>
      <c r="G49" s="487"/>
      <c r="H49" s="502"/>
      <c r="I49" s="494"/>
      <c r="J49" s="503"/>
      <c r="K49" s="503"/>
      <c r="L49" s="502"/>
      <c r="M49" s="503"/>
      <c r="N49" s="502"/>
      <c r="O49" s="503"/>
      <c r="P49" s="502"/>
      <c r="Q49" s="503"/>
      <c r="R49" s="502"/>
      <c r="S49" s="494"/>
      <c r="T49" s="503"/>
      <c r="U49" s="502"/>
      <c r="V49" s="502"/>
      <c r="W49" s="503"/>
      <c r="X49" s="502"/>
      <c r="Y49" s="494"/>
    </row>
    <row r="50" spans="1:25" s="174" customFormat="1" ht="15" customHeight="1" x14ac:dyDescent="0.25">
      <c r="A50" s="484"/>
      <c r="B50" s="486"/>
      <c r="C50" s="486"/>
      <c r="D50" s="486"/>
      <c r="E50" s="486"/>
      <c r="F50" s="486"/>
      <c r="G50" s="487"/>
      <c r="H50" s="502"/>
      <c r="I50" s="494"/>
      <c r="J50" s="503"/>
      <c r="K50" s="503"/>
      <c r="L50" s="502"/>
      <c r="M50" s="503"/>
      <c r="N50" s="502"/>
      <c r="O50" s="503"/>
      <c r="P50" s="502"/>
      <c r="Q50" s="503"/>
      <c r="R50" s="502"/>
      <c r="S50" s="494"/>
      <c r="T50" s="503"/>
      <c r="U50" s="502"/>
      <c r="V50" s="502"/>
      <c r="W50" s="503"/>
      <c r="X50" s="502"/>
      <c r="Y50" s="494"/>
    </row>
    <row r="51" spans="1:25" s="174" customFormat="1" ht="15" customHeight="1" x14ac:dyDescent="0.25">
      <c r="A51" s="484"/>
      <c r="B51" s="486"/>
      <c r="C51" s="486"/>
      <c r="D51" s="486"/>
      <c r="E51" s="486"/>
      <c r="F51" s="486"/>
      <c r="G51" s="487"/>
      <c r="H51" s="502"/>
      <c r="I51" s="494"/>
      <c r="J51" s="503"/>
      <c r="K51" s="503"/>
      <c r="L51" s="502"/>
      <c r="M51" s="503"/>
      <c r="N51" s="502"/>
      <c r="O51" s="503"/>
      <c r="P51" s="502"/>
      <c r="Q51" s="503"/>
      <c r="R51" s="502"/>
      <c r="S51" s="494"/>
      <c r="T51" s="503"/>
      <c r="U51" s="502"/>
      <c r="V51" s="502"/>
      <c r="W51" s="503"/>
      <c r="X51" s="502"/>
      <c r="Y51" s="494"/>
    </row>
    <row r="52" spans="1:25" s="174" customFormat="1" ht="15" customHeight="1" x14ac:dyDescent="0.25">
      <c r="A52" s="484"/>
      <c r="B52" s="486"/>
      <c r="C52" s="486"/>
      <c r="D52" s="486"/>
      <c r="E52" s="486"/>
      <c r="F52" s="486"/>
      <c r="G52" s="487"/>
      <c r="H52" s="502"/>
      <c r="I52" s="494"/>
      <c r="J52" s="503"/>
      <c r="K52" s="503"/>
      <c r="L52" s="502"/>
      <c r="M52" s="503"/>
      <c r="N52" s="502"/>
      <c r="O52" s="503"/>
      <c r="P52" s="502"/>
      <c r="Q52" s="503"/>
      <c r="R52" s="502"/>
      <c r="S52" s="494"/>
      <c r="T52" s="503"/>
      <c r="U52" s="502"/>
      <c r="V52" s="502"/>
      <c r="W52" s="503"/>
      <c r="X52" s="502"/>
      <c r="Y52" s="494"/>
    </row>
    <row r="53" spans="1:25" s="174" customFormat="1" ht="15" customHeight="1" x14ac:dyDescent="0.25">
      <c r="A53" s="484">
        <v>9</v>
      </c>
      <c r="B53" s="486"/>
      <c r="C53" s="486"/>
      <c r="D53" s="486"/>
      <c r="E53" s="486"/>
      <c r="F53" s="486"/>
      <c r="G53" s="487"/>
      <c r="H53" s="502"/>
      <c r="I53" s="494"/>
      <c r="J53" s="503"/>
      <c r="K53" s="503"/>
      <c r="L53" s="502"/>
      <c r="M53" s="503"/>
      <c r="N53" s="502"/>
      <c r="O53" s="503"/>
      <c r="P53" s="502"/>
      <c r="Q53" s="503"/>
      <c r="R53" s="502"/>
      <c r="S53" s="494"/>
      <c r="T53" s="503"/>
      <c r="U53" s="502"/>
      <c r="V53" s="502"/>
      <c r="W53" s="503"/>
      <c r="X53" s="502"/>
      <c r="Y53" s="494"/>
    </row>
    <row r="54" spans="1:25" s="174" customFormat="1" ht="15" customHeight="1" x14ac:dyDescent="0.25">
      <c r="A54" s="484"/>
      <c r="B54" s="486"/>
      <c r="C54" s="486"/>
      <c r="D54" s="486"/>
      <c r="E54" s="486"/>
      <c r="F54" s="486"/>
      <c r="G54" s="487"/>
      <c r="H54" s="502"/>
      <c r="I54" s="494"/>
      <c r="J54" s="503"/>
      <c r="K54" s="503"/>
      <c r="L54" s="502"/>
      <c r="M54" s="503"/>
      <c r="N54" s="502"/>
      <c r="O54" s="503"/>
      <c r="P54" s="502"/>
      <c r="Q54" s="503"/>
      <c r="R54" s="502"/>
      <c r="S54" s="494"/>
      <c r="T54" s="503"/>
      <c r="U54" s="502"/>
      <c r="V54" s="502"/>
      <c r="W54" s="503"/>
      <c r="X54" s="502"/>
      <c r="Y54" s="494"/>
    </row>
    <row r="55" spans="1:25" s="174" customFormat="1" ht="15" customHeight="1" x14ac:dyDescent="0.25">
      <c r="A55" s="484"/>
      <c r="B55" s="486"/>
      <c r="C55" s="486"/>
      <c r="D55" s="486"/>
      <c r="E55" s="486"/>
      <c r="F55" s="486"/>
      <c r="G55" s="487"/>
      <c r="H55" s="502"/>
      <c r="I55" s="494"/>
      <c r="J55" s="503"/>
      <c r="K55" s="503"/>
      <c r="L55" s="502"/>
      <c r="M55" s="503"/>
      <c r="N55" s="502"/>
      <c r="O55" s="503"/>
      <c r="P55" s="502"/>
      <c r="Q55" s="503"/>
      <c r="R55" s="502"/>
      <c r="S55" s="494"/>
      <c r="T55" s="503"/>
      <c r="U55" s="502"/>
      <c r="V55" s="502"/>
      <c r="W55" s="503"/>
      <c r="X55" s="502"/>
      <c r="Y55" s="494"/>
    </row>
    <row r="56" spans="1:25" s="174" customFormat="1" ht="15" customHeight="1" x14ac:dyDescent="0.25">
      <c r="A56" s="484"/>
      <c r="B56" s="486"/>
      <c r="C56" s="486"/>
      <c r="D56" s="486"/>
      <c r="E56" s="486"/>
      <c r="F56" s="486"/>
      <c r="G56" s="487"/>
      <c r="H56" s="502"/>
      <c r="I56" s="494"/>
      <c r="J56" s="503"/>
      <c r="K56" s="503"/>
      <c r="L56" s="502"/>
      <c r="M56" s="503"/>
      <c r="N56" s="502"/>
      <c r="O56" s="503"/>
      <c r="P56" s="502"/>
      <c r="Q56" s="503"/>
      <c r="R56" s="502"/>
      <c r="S56" s="494"/>
      <c r="T56" s="503"/>
      <c r="U56" s="502"/>
      <c r="V56" s="502"/>
      <c r="W56" s="503"/>
      <c r="X56" s="502"/>
      <c r="Y56" s="494"/>
    </row>
    <row r="57" spans="1:25" s="174" customFormat="1" ht="15" customHeight="1" x14ac:dyDescent="0.25">
      <c r="A57" s="484"/>
      <c r="B57" s="486"/>
      <c r="C57" s="486"/>
      <c r="D57" s="486"/>
      <c r="E57" s="486"/>
      <c r="F57" s="486"/>
      <c r="G57" s="487"/>
      <c r="H57" s="502"/>
      <c r="I57" s="494"/>
      <c r="J57" s="503"/>
      <c r="K57" s="503"/>
      <c r="L57" s="502"/>
      <c r="M57" s="503"/>
      <c r="N57" s="502"/>
      <c r="O57" s="503"/>
      <c r="P57" s="502"/>
      <c r="Q57" s="503"/>
      <c r="R57" s="502"/>
      <c r="S57" s="494"/>
      <c r="T57" s="503"/>
      <c r="U57" s="502"/>
      <c r="V57" s="502"/>
      <c r="W57" s="503"/>
      <c r="X57" s="502"/>
      <c r="Y57" s="494"/>
    </row>
    <row r="58" spans="1:25" s="174" customFormat="1" ht="15" customHeight="1" x14ac:dyDescent="0.25">
      <c r="A58" s="484"/>
      <c r="B58" s="486"/>
      <c r="C58" s="486"/>
      <c r="D58" s="486"/>
      <c r="E58" s="486"/>
      <c r="F58" s="486"/>
      <c r="G58" s="487"/>
      <c r="H58" s="502"/>
      <c r="I58" s="494"/>
      <c r="J58" s="503"/>
      <c r="K58" s="503"/>
      <c r="L58" s="502"/>
      <c r="M58" s="503"/>
      <c r="N58" s="502"/>
      <c r="O58" s="503"/>
      <c r="P58" s="502"/>
      <c r="Q58" s="503"/>
      <c r="R58" s="502"/>
      <c r="S58" s="494"/>
      <c r="T58" s="503"/>
      <c r="U58" s="502"/>
      <c r="V58" s="502"/>
      <c r="W58" s="503"/>
      <c r="X58" s="502"/>
      <c r="Y58" s="494"/>
    </row>
    <row r="59" spans="1:25" s="174" customFormat="1" ht="15" customHeight="1" x14ac:dyDescent="0.25">
      <c r="A59" s="484">
        <v>10</v>
      </c>
      <c r="B59" s="486"/>
      <c r="C59" s="486"/>
      <c r="D59" s="486"/>
      <c r="E59" s="486"/>
      <c r="F59" s="486"/>
      <c r="G59" s="487"/>
      <c r="H59" s="502"/>
      <c r="I59" s="494"/>
      <c r="J59" s="503"/>
      <c r="K59" s="503"/>
      <c r="L59" s="502"/>
      <c r="M59" s="503"/>
      <c r="N59" s="502"/>
      <c r="O59" s="503"/>
      <c r="P59" s="502"/>
      <c r="Q59" s="503"/>
      <c r="R59" s="502"/>
      <c r="S59" s="494"/>
      <c r="T59" s="503"/>
      <c r="U59" s="502"/>
      <c r="V59" s="502"/>
      <c r="W59" s="503"/>
      <c r="X59" s="502"/>
      <c r="Y59" s="494"/>
    </row>
    <row r="60" spans="1:25" s="174" customFormat="1" ht="15" customHeight="1" x14ac:dyDescent="0.25">
      <c r="A60" s="484"/>
      <c r="B60" s="486"/>
      <c r="C60" s="486"/>
      <c r="D60" s="486"/>
      <c r="E60" s="486"/>
      <c r="F60" s="486"/>
      <c r="G60" s="487"/>
      <c r="H60" s="502"/>
      <c r="I60" s="494"/>
      <c r="J60" s="503"/>
      <c r="K60" s="503"/>
      <c r="L60" s="502"/>
      <c r="M60" s="503"/>
      <c r="N60" s="502"/>
      <c r="O60" s="503"/>
      <c r="P60" s="502"/>
      <c r="Q60" s="503"/>
      <c r="R60" s="502"/>
      <c r="S60" s="494"/>
      <c r="T60" s="503"/>
      <c r="U60" s="502"/>
      <c r="V60" s="502"/>
      <c r="W60" s="503"/>
      <c r="X60" s="502"/>
      <c r="Y60" s="494"/>
    </row>
    <row r="61" spans="1:25" s="174" customFormat="1" ht="15" customHeight="1" x14ac:dyDescent="0.25">
      <c r="A61" s="484"/>
      <c r="B61" s="486"/>
      <c r="C61" s="486"/>
      <c r="D61" s="486"/>
      <c r="E61" s="486"/>
      <c r="F61" s="486"/>
      <c r="G61" s="487"/>
      <c r="H61" s="502"/>
      <c r="I61" s="494"/>
      <c r="J61" s="503"/>
      <c r="K61" s="503"/>
      <c r="L61" s="502"/>
      <c r="M61" s="503"/>
      <c r="N61" s="502"/>
      <c r="O61" s="503"/>
      <c r="P61" s="502"/>
      <c r="Q61" s="503"/>
      <c r="R61" s="502"/>
      <c r="S61" s="494"/>
      <c r="T61" s="503"/>
      <c r="U61" s="502"/>
      <c r="V61" s="502"/>
      <c r="W61" s="503"/>
      <c r="X61" s="502"/>
      <c r="Y61" s="494"/>
    </row>
    <row r="62" spans="1:25" s="174" customFormat="1" ht="15" customHeight="1" x14ac:dyDescent="0.25">
      <c r="A62" s="484"/>
      <c r="B62" s="486"/>
      <c r="C62" s="486"/>
      <c r="D62" s="486"/>
      <c r="E62" s="486"/>
      <c r="F62" s="486"/>
      <c r="G62" s="487"/>
      <c r="H62" s="502"/>
      <c r="I62" s="494"/>
      <c r="J62" s="503"/>
      <c r="K62" s="503"/>
      <c r="L62" s="502"/>
      <c r="M62" s="503"/>
      <c r="N62" s="502"/>
      <c r="O62" s="503"/>
      <c r="P62" s="502"/>
      <c r="Q62" s="503"/>
      <c r="R62" s="502"/>
      <c r="S62" s="494"/>
      <c r="T62" s="503"/>
      <c r="U62" s="502"/>
      <c r="V62" s="502"/>
      <c r="W62" s="503"/>
      <c r="X62" s="502"/>
      <c r="Y62" s="494"/>
    </row>
    <row r="63" spans="1:25" s="174" customFormat="1" ht="15" customHeight="1" x14ac:dyDescent="0.25">
      <c r="A63" s="484"/>
      <c r="B63" s="486"/>
      <c r="C63" s="486"/>
      <c r="D63" s="486"/>
      <c r="E63" s="486"/>
      <c r="F63" s="486"/>
      <c r="G63" s="487"/>
      <c r="H63" s="502"/>
      <c r="I63" s="494"/>
      <c r="J63" s="503"/>
      <c r="K63" s="503"/>
      <c r="L63" s="502"/>
      <c r="M63" s="503"/>
      <c r="N63" s="502"/>
      <c r="O63" s="503"/>
      <c r="P63" s="502"/>
      <c r="Q63" s="503"/>
      <c r="R63" s="502"/>
      <c r="S63" s="494"/>
      <c r="T63" s="503"/>
      <c r="U63" s="502"/>
      <c r="V63" s="502"/>
      <c r="W63" s="503"/>
      <c r="X63" s="502"/>
      <c r="Y63" s="494"/>
    </row>
    <row r="64" spans="1:25" s="174" customFormat="1" ht="15" customHeight="1" x14ac:dyDescent="0.25">
      <c r="A64" s="484"/>
      <c r="B64" s="486"/>
      <c r="C64" s="486"/>
      <c r="D64" s="486"/>
      <c r="E64" s="486"/>
      <c r="F64" s="486"/>
      <c r="G64" s="487"/>
      <c r="H64" s="502"/>
      <c r="I64" s="494"/>
      <c r="J64" s="503"/>
      <c r="K64" s="503"/>
      <c r="L64" s="502"/>
      <c r="M64" s="503"/>
      <c r="N64" s="502"/>
      <c r="O64" s="503"/>
      <c r="P64" s="502"/>
      <c r="Q64" s="503"/>
      <c r="R64" s="502"/>
      <c r="S64" s="494"/>
      <c r="T64" s="503"/>
      <c r="U64" s="502"/>
      <c r="V64" s="502"/>
      <c r="W64" s="503"/>
      <c r="X64" s="502"/>
      <c r="Y64" s="494"/>
    </row>
  </sheetData>
  <sheetProtection algorithmName="SHA-512" hashValue="WA/WuE3CcEO0NWx9zUnpjXfAgRqXmhY/p/8V+c4H9diKBch4/8zAnXZwo+es4+ygIbULPn0dVmXhCPDxdUT6hg==" saltValue="N+MRxJjPbV/5bSSeFe3YRA==" spinCount="100000" sheet="1" formatCells="0" formatColumns="0" formatRows="0"/>
  <mergeCells count="99">
    <mergeCell ref="B59:B64"/>
    <mergeCell ref="C59:C64"/>
    <mergeCell ref="D59:D64"/>
    <mergeCell ref="E59:E64"/>
    <mergeCell ref="G59:G64"/>
    <mergeCell ref="F59:F64"/>
    <mergeCell ref="F53:F58"/>
    <mergeCell ref="G53:G58"/>
    <mergeCell ref="A47:A52"/>
    <mergeCell ref="B47:B52"/>
    <mergeCell ref="C47:C52"/>
    <mergeCell ref="D47:D52"/>
    <mergeCell ref="E47:E52"/>
    <mergeCell ref="F47:F52"/>
    <mergeCell ref="A53:A58"/>
    <mergeCell ref="B53:B58"/>
    <mergeCell ref="C53:C58"/>
    <mergeCell ref="D53:D58"/>
    <mergeCell ref="E53:E58"/>
    <mergeCell ref="A59:A64"/>
    <mergeCell ref="F41:F46"/>
    <mergeCell ref="G41:G46"/>
    <mergeCell ref="A35:A40"/>
    <mergeCell ref="B35:B40"/>
    <mergeCell ref="C35:C40"/>
    <mergeCell ref="D35:D40"/>
    <mergeCell ref="E35:E40"/>
    <mergeCell ref="F35:F40"/>
    <mergeCell ref="A41:A46"/>
    <mergeCell ref="B41:B46"/>
    <mergeCell ref="C41:C46"/>
    <mergeCell ref="D41:D46"/>
    <mergeCell ref="E41:E46"/>
    <mergeCell ref="G35:G40"/>
    <mergeCell ref="G47:G52"/>
    <mergeCell ref="F29:F34"/>
    <mergeCell ref="G29:G34"/>
    <mergeCell ref="A23:A28"/>
    <mergeCell ref="B23:B28"/>
    <mergeCell ref="C23:C28"/>
    <mergeCell ref="D23:D28"/>
    <mergeCell ref="E23:E28"/>
    <mergeCell ref="F23:F28"/>
    <mergeCell ref="A29:A34"/>
    <mergeCell ref="B29:B34"/>
    <mergeCell ref="C29:C34"/>
    <mergeCell ref="D29:D34"/>
    <mergeCell ref="E29:E34"/>
    <mergeCell ref="G23:G28"/>
    <mergeCell ref="F17:F22"/>
    <mergeCell ref="G17:G22"/>
    <mergeCell ref="A11:A16"/>
    <mergeCell ref="B11:B16"/>
    <mergeCell ref="C11:C16"/>
    <mergeCell ref="D11:D16"/>
    <mergeCell ref="E11:E16"/>
    <mergeCell ref="F11:F16"/>
    <mergeCell ref="A17:A22"/>
    <mergeCell ref="B17:B22"/>
    <mergeCell ref="C17:C22"/>
    <mergeCell ref="D17:D22"/>
    <mergeCell ref="E17:E22"/>
    <mergeCell ref="G11:G16"/>
    <mergeCell ref="F5:F10"/>
    <mergeCell ref="G5:G10"/>
    <mergeCell ref="S3:S4"/>
    <mergeCell ref="T3:T4"/>
    <mergeCell ref="U3:U4"/>
    <mergeCell ref="G3:G4"/>
    <mergeCell ref="H3:H4"/>
    <mergeCell ref="O3:O4"/>
    <mergeCell ref="P3:P4"/>
    <mergeCell ref="M3:M4"/>
    <mergeCell ref="N3:N4"/>
    <mergeCell ref="K3:K4"/>
    <mergeCell ref="L3:L4"/>
    <mergeCell ref="I3:I4"/>
    <mergeCell ref="J3:J4"/>
    <mergeCell ref="A5:A10"/>
    <mergeCell ref="B5:B10"/>
    <mergeCell ref="C5:C10"/>
    <mergeCell ref="D5:D10"/>
    <mergeCell ref="E5:E10"/>
    <mergeCell ref="W2:Y2"/>
    <mergeCell ref="A3:A4"/>
    <mergeCell ref="B3:B4"/>
    <mergeCell ref="C3:C4"/>
    <mergeCell ref="D3:D4"/>
    <mergeCell ref="E3:E4"/>
    <mergeCell ref="F3:F4"/>
    <mergeCell ref="Q3:Q4"/>
    <mergeCell ref="R3:R4"/>
    <mergeCell ref="A2:G2"/>
    <mergeCell ref="H2:S2"/>
    <mergeCell ref="T2:V2"/>
    <mergeCell ref="Y3:Y4"/>
    <mergeCell ref="V3:V4"/>
    <mergeCell ref="W3:W4"/>
    <mergeCell ref="X3:X4"/>
  </mergeCell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colBreaks count="1" manualBreakCount="1">
    <brk id="13" max="63" man="1"/>
  </col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DF6AD84E-3965-4617-8A8E-C88D4DEA0827}">
          <x14:formula1>
            <xm:f>Hoja1!$A$26:$A$41</xm:f>
          </x14:formula1>
          <xm:sqref>B5:B64</xm:sqref>
        </x14:dataValidation>
        <x14:dataValidation type="list" allowBlank="1" showInputMessage="1" showErrorMessage="1" xr:uid="{2C433F0B-6284-4476-BCF7-E597BB3541DC}">
          <x14:formula1>
            <xm:f>Hoja1!$B$26:$B$41</xm:f>
          </x14:formula1>
          <xm:sqref>C5:C64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50" zoomScaleNormal="50" workbookViewId="0">
      <selection activeCell="AX20" sqref="AX20"/>
    </sheetView>
  </sheetViews>
  <sheetFormatPr baseColWidth="10" defaultColWidth="11.42578125" defaultRowHeight="15" x14ac:dyDescent="0.25"/>
  <cols>
    <col min="2" max="39" width="5.7109375" customWidth="1"/>
    <col min="41" max="46" width="5.7109375" customWidth="1"/>
  </cols>
  <sheetData>
    <row r="1" spans="1:99" x14ac:dyDescent="0.25">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row>
    <row r="2" spans="1:99" ht="18" customHeight="1" x14ac:dyDescent="0.25">
      <c r="A2" s="72"/>
      <c r="B2" s="327" t="s">
        <v>253</v>
      </c>
      <c r="C2" s="327"/>
      <c r="D2" s="327"/>
      <c r="E2" s="327"/>
      <c r="F2" s="327"/>
      <c r="G2" s="327"/>
      <c r="H2" s="327"/>
      <c r="I2" s="327"/>
      <c r="J2" s="295" t="s">
        <v>15</v>
      </c>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row>
    <row r="3" spans="1:99" ht="18.75" customHeight="1" x14ac:dyDescent="0.25">
      <c r="A3" s="72"/>
      <c r="B3" s="327"/>
      <c r="C3" s="327"/>
      <c r="D3" s="327"/>
      <c r="E3" s="327"/>
      <c r="F3" s="327"/>
      <c r="G3" s="327"/>
      <c r="H3" s="327"/>
      <c r="I3" s="327"/>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row>
    <row r="4" spans="1:99" ht="15" customHeight="1" x14ac:dyDescent="0.25">
      <c r="A4" s="72"/>
      <c r="B4" s="327"/>
      <c r="C4" s="327"/>
      <c r="D4" s="327"/>
      <c r="E4" s="327"/>
      <c r="F4" s="327"/>
      <c r="G4" s="327"/>
      <c r="H4" s="327"/>
      <c r="I4" s="327"/>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95"/>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row>
    <row r="5" spans="1:99" ht="15.75" thickBot="1" x14ac:dyDescent="0.3">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row>
    <row r="6" spans="1:99" ht="15" customHeight="1" x14ac:dyDescent="0.25">
      <c r="A6" s="72"/>
      <c r="B6" s="242" t="s">
        <v>206</v>
      </c>
      <c r="C6" s="242"/>
      <c r="D6" s="243"/>
      <c r="E6" s="280" t="s">
        <v>254</v>
      </c>
      <c r="F6" s="281"/>
      <c r="G6" s="281"/>
      <c r="H6" s="281"/>
      <c r="I6" s="282"/>
      <c r="J6" s="291" t="e">
        <f>IF(AND('GESTION - FISCAL - DESASTRES'!#REF!="Muy Alta",'GESTION - FISCAL - DESASTRES'!#REF!="Leve"),CONCATENATE("R",'GESTION - FISCAL - DESASTRES'!#REF!),"")</f>
        <v>#REF!</v>
      </c>
      <c r="K6" s="292"/>
      <c r="L6" s="292" t="e">
        <f>IF(AND('GESTION - FISCAL - DESASTRES'!#REF!="Muy Alta",'GESTION - FISCAL - DESASTRES'!#REF!="Leve"),CONCATENATE("R",'GESTION - FISCAL - DESASTRES'!#REF!),"")</f>
        <v>#REF!</v>
      </c>
      <c r="M6" s="292"/>
      <c r="N6" s="292" t="e">
        <f>IF(AND('GESTION - FISCAL - DESASTRES'!#REF!="Muy Alta",'GESTION - FISCAL - DESASTRES'!#REF!="Leve"),CONCATENATE("R",'GESTION - FISCAL - DESASTRES'!#REF!),"")</f>
        <v>#REF!</v>
      </c>
      <c r="O6" s="294"/>
      <c r="P6" s="291" t="e">
        <f>IF(AND('GESTION - FISCAL - DESASTRES'!#REF!="Muy Alta",'GESTION - FISCAL - DESASTRES'!#REF!="Menor"),CONCATENATE("R",'GESTION - FISCAL - DESASTRES'!#REF!),"")</f>
        <v>#REF!</v>
      </c>
      <c r="Q6" s="292"/>
      <c r="R6" s="292" t="e">
        <f>IF(AND('GESTION - FISCAL - DESASTRES'!#REF!="Muy Alta",'GESTION - FISCAL - DESASTRES'!#REF!="Menor"),CONCATENATE("R",'GESTION - FISCAL - DESASTRES'!#REF!),"")</f>
        <v>#REF!</v>
      </c>
      <c r="S6" s="292"/>
      <c r="T6" s="292" t="e">
        <f>IF(AND('GESTION - FISCAL - DESASTRES'!#REF!="Muy Alta",'GESTION - FISCAL - DESASTRES'!#REF!="Menor"),CONCATENATE("R",'GESTION - FISCAL - DESASTRES'!#REF!),"")</f>
        <v>#REF!</v>
      </c>
      <c r="U6" s="294"/>
      <c r="V6" s="291" t="e">
        <f>IF(AND('GESTION - FISCAL - DESASTRES'!#REF!="Muy Alta",'GESTION - FISCAL - DESASTRES'!#REF!="Moderado"),CONCATENATE("R",'GESTION - FISCAL - DESASTRES'!#REF!),"")</f>
        <v>#REF!</v>
      </c>
      <c r="W6" s="292"/>
      <c r="X6" s="292" t="e">
        <f>IF(AND('GESTION - FISCAL - DESASTRES'!#REF!="Muy Alta",'GESTION - FISCAL - DESASTRES'!#REF!="Moderado"),CONCATENATE("R",'GESTION - FISCAL - DESASTRES'!#REF!),"")</f>
        <v>#REF!</v>
      </c>
      <c r="Y6" s="292"/>
      <c r="Z6" s="292" t="e">
        <f>IF(AND('GESTION - FISCAL - DESASTRES'!#REF!="Muy Alta",'GESTION - FISCAL - DESASTRES'!#REF!="Moderado"),CONCATENATE("R",'GESTION - FISCAL - DESASTRES'!#REF!),"")</f>
        <v>#REF!</v>
      </c>
      <c r="AA6" s="294"/>
      <c r="AB6" s="291" t="e">
        <f>IF(AND('GESTION - FISCAL - DESASTRES'!#REF!="Muy Alta",'GESTION - FISCAL - DESASTRES'!#REF!="Mayor"),CONCATENATE("R",'GESTION - FISCAL - DESASTRES'!#REF!),"")</f>
        <v>#REF!</v>
      </c>
      <c r="AC6" s="292"/>
      <c r="AD6" s="292" t="e">
        <f>IF(AND('GESTION - FISCAL - DESASTRES'!#REF!="Muy Alta",'GESTION - FISCAL - DESASTRES'!#REF!="Mayor"),CONCATENATE("R",'GESTION - FISCAL - DESASTRES'!#REF!),"")</f>
        <v>#REF!</v>
      </c>
      <c r="AE6" s="292"/>
      <c r="AF6" s="292" t="e">
        <f>IF(AND('GESTION - FISCAL - DESASTRES'!#REF!="Muy Alta",'GESTION - FISCAL - DESASTRES'!#REF!="Mayor"),CONCATENATE("R",'GESTION - FISCAL - DESASTRES'!#REF!),"")</f>
        <v>#REF!</v>
      </c>
      <c r="AG6" s="294"/>
      <c r="AH6" s="306" t="e">
        <f>IF(AND('GESTION - FISCAL - DESASTRES'!#REF!="Muy Alta",'GESTION - FISCAL - DESASTRES'!#REF!="Catastrófico"),CONCATENATE("R",'GESTION - FISCAL - DESASTRES'!#REF!),"")</f>
        <v>#REF!</v>
      </c>
      <c r="AI6" s="307"/>
      <c r="AJ6" s="307" t="e">
        <f>IF(AND('GESTION - FISCAL - DESASTRES'!#REF!="Muy Alta",'GESTION - FISCAL - DESASTRES'!#REF!="Catastrófico"),CONCATENATE("R",'GESTION - FISCAL - DESASTRES'!#REF!),"")</f>
        <v>#REF!</v>
      </c>
      <c r="AK6" s="307"/>
      <c r="AL6" s="307" t="e">
        <f>IF(AND('GESTION - FISCAL - DESASTRES'!#REF!="Muy Alta",'GESTION - FISCAL - DESASTRES'!#REF!="Catastrófico"),CONCATENATE("R",'GESTION - FISCAL - DESASTRES'!#REF!),"")</f>
        <v>#REF!</v>
      </c>
      <c r="AM6" s="308"/>
      <c r="AO6" s="244" t="s">
        <v>255</v>
      </c>
      <c r="AP6" s="245"/>
      <c r="AQ6" s="245"/>
      <c r="AR6" s="245"/>
      <c r="AS6" s="245"/>
      <c r="AT6" s="246"/>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row>
    <row r="7" spans="1:99" ht="15" customHeight="1" x14ac:dyDescent="0.25">
      <c r="A7" s="72"/>
      <c r="B7" s="242"/>
      <c r="C7" s="242"/>
      <c r="D7" s="243"/>
      <c r="E7" s="283"/>
      <c r="F7" s="284"/>
      <c r="G7" s="284"/>
      <c r="H7" s="284"/>
      <c r="I7" s="285"/>
      <c r="J7" s="293"/>
      <c r="K7" s="289"/>
      <c r="L7" s="289"/>
      <c r="M7" s="289"/>
      <c r="N7" s="289"/>
      <c r="O7" s="290"/>
      <c r="P7" s="293"/>
      <c r="Q7" s="289"/>
      <c r="R7" s="289"/>
      <c r="S7" s="289"/>
      <c r="T7" s="289"/>
      <c r="U7" s="290"/>
      <c r="V7" s="293"/>
      <c r="W7" s="289"/>
      <c r="X7" s="289"/>
      <c r="Y7" s="289"/>
      <c r="Z7" s="289"/>
      <c r="AA7" s="290"/>
      <c r="AB7" s="293"/>
      <c r="AC7" s="289"/>
      <c r="AD7" s="289"/>
      <c r="AE7" s="289"/>
      <c r="AF7" s="289"/>
      <c r="AG7" s="290"/>
      <c r="AH7" s="300"/>
      <c r="AI7" s="301"/>
      <c r="AJ7" s="301"/>
      <c r="AK7" s="301"/>
      <c r="AL7" s="301"/>
      <c r="AM7" s="302"/>
      <c r="AN7" s="72"/>
      <c r="AO7" s="247"/>
      <c r="AP7" s="248"/>
      <c r="AQ7" s="248"/>
      <c r="AR7" s="248"/>
      <c r="AS7" s="248"/>
      <c r="AT7" s="249"/>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row>
    <row r="8" spans="1:99" ht="15" customHeight="1" x14ac:dyDescent="0.25">
      <c r="A8" s="72"/>
      <c r="B8" s="242"/>
      <c r="C8" s="242"/>
      <c r="D8" s="243"/>
      <c r="E8" s="283"/>
      <c r="F8" s="284"/>
      <c r="G8" s="284"/>
      <c r="H8" s="284"/>
      <c r="I8" s="285"/>
      <c r="J8" s="293" t="e">
        <f>IF(AND('GESTION - FISCAL - DESASTRES'!#REF!="Muy Alta",'GESTION - FISCAL - DESASTRES'!#REF!="Leve"),CONCATENATE("R",'GESTION - FISCAL - DESASTRES'!#REF!),"")</f>
        <v>#REF!</v>
      </c>
      <c r="K8" s="289"/>
      <c r="L8" s="289" t="e">
        <f>IF(AND('GESTION - FISCAL - DESASTRES'!#REF!="Muy Alta",'GESTION - FISCAL - DESASTRES'!#REF!="Leve"),CONCATENATE("R",'GESTION - FISCAL - DESASTRES'!#REF!),"")</f>
        <v>#REF!</v>
      </c>
      <c r="M8" s="289"/>
      <c r="N8" s="289" t="e">
        <f>IF(AND('GESTION - FISCAL - DESASTRES'!#REF!="Muy Alta",'GESTION - FISCAL - DESASTRES'!#REF!="Leve"),CONCATENATE("R",'GESTION - FISCAL - DESASTRES'!#REF!),"")</f>
        <v>#REF!</v>
      </c>
      <c r="O8" s="290"/>
      <c r="P8" s="293" t="e">
        <f>IF(AND('GESTION - FISCAL - DESASTRES'!#REF!="Muy Alta",'GESTION - FISCAL - DESASTRES'!#REF!="Menor"),CONCATENATE("R",'GESTION - FISCAL - DESASTRES'!#REF!),"")</f>
        <v>#REF!</v>
      </c>
      <c r="Q8" s="289"/>
      <c r="R8" s="289" t="e">
        <f>IF(AND('GESTION - FISCAL - DESASTRES'!#REF!="Muy Alta",'GESTION - FISCAL - DESASTRES'!#REF!="Menor"),CONCATENATE("R",'GESTION - FISCAL - DESASTRES'!#REF!),"")</f>
        <v>#REF!</v>
      </c>
      <c r="S8" s="289"/>
      <c r="T8" s="289" t="e">
        <f>IF(AND('GESTION - FISCAL - DESASTRES'!#REF!="Muy Alta",'GESTION - FISCAL - DESASTRES'!#REF!="Menor"),CONCATENATE("R",'GESTION - FISCAL - DESASTRES'!#REF!),"")</f>
        <v>#REF!</v>
      </c>
      <c r="U8" s="290"/>
      <c r="V8" s="293" t="e">
        <f>IF(AND('GESTION - FISCAL - DESASTRES'!#REF!="Muy Alta",'GESTION - FISCAL - DESASTRES'!#REF!="Moderado"),CONCATENATE("R",'GESTION - FISCAL - DESASTRES'!#REF!),"")</f>
        <v>#REF!</v>
      </c>
      <c r="W8" s="289"/>
      <c r="X8" s="289" t="e">
        <f>IF(AND('GESTION - FISCAL - DESASTRES'!#REF!="Muy Alta",'GESTION - FISCAL - DESASTRES'!#REF!="Moderado"),CONCATENATE("R",'GESTION - FISCAL - DESASTRES'!#REF!),"")</f>
        <v>#REF!</v>
      </c>
      <c r="Y8" s="289"/>
      <c r="Z8" s="289" t="e">
        <f>IF(AND('GESTION - FISCAL - DESASTRES'!#REF!="Muy Alta",'GESTION - FISCAL - DESASTRES'!#REF!="Moderado"),CONCATENATE("R",'GESTION - FISCAL - DESASTRES'!#REF!),"")</f>
        <v>#REF!</v>
      </c>
      <c r="AA8" s="290"/>
      <c r="AB8" s="293" t="e">
        <f>IF(AND('GESTION - FISCAL - DESASTRES'!#REF!="Muy Alta",'GESTION - FISCAL - DESASTRES'!#REF!="Mayor"),CONCATENATE("R",'GESTION - FISCAL - DESASTRES'!#REF!),"")</f>
        <v>#REF!</v>
      </c>
      <c r="AC8" s="289"/>
      <c r="AD8" s="289" t="e">
        <f>IF(AND('GESTION - FISCAL - DESASTRES'!#REF!="Muy Alta",'GESTION - FISCAL - DESASTRES'!#REF!="Mayor"),CONCATENATE("R",'GESTION - FISCAL - DESASTRES'!#REF!),"")</f>
        <v>#REF!</v>
      </c>
      <c r="AE8" s="289"/>
      <c r="AF8" s="289" t="e">
        <f>IF(AND('GESTION - FISCAL - DESASTRES'!#REF!="Muy Alta",'GESTION - FISCAL - DESASTRES'!#REF!="Mayor"),CONCATENATE("R",'GESTION - FISCAL - DESASTRES'!#REF!),"")</f>
        <v>#REF!</v>
      </c>
      <c r="AG8" s="290"/>
      <c r="AH8" s="300" t="e">
        <f>IF(AND('GESTION - FISCAL - DESASTRES'!#REF!="Muy Alta",'GESTION - FISCAL - DESASTRES'!#REF!="Catastrófico"),CONCATENATE("R",'GESTION - FISCAL - DESASTRES'!#REF!),"")</f>
        <v>#REF!</v>
      </c>
      <c r="AI8" s="301"/>
      <c r="AJ8" s="301" t="e">
        <f>IF(AND('GESTION - FISCAL - DESASTRES'!#REF!="Muy Alta",'GESTION - FISCAL - DESASTRES'!#REF!="Catastrófico"),CONCATENATE("R",'GESTION - FISCAL - DESASTRES'!#REF!),"")</f>
        <v>#REF!</v>
      </c>
      <c r="AK8" s="301"/>
      <c r="AL8" s="301" t="e">
        <f>IF(AND('GESTION - FISCAL - DESASTRES'!#REF!="Muy Alta",'GESTION - FISCAL - DESASTRES'!#REF!="Catastrófico"),CONCATENATE("R",'GESTION - FISCAL - DESASTRES'!#REF!),"")</f>
        <v>#REF!</v>
      </c>
      <c r="AM8" s="302"/>
      <c r="AN8" s="72"/>
      <c r="AO8" s="247"/>
      <c r="AP8" s="248"/>
      <c r="AQ8" s="248"/>
      <c r="AR8" s="248"/>
      <c r="AS8" s="248"/>
      <c r="AT8" s="249"/>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row>
    <row r="9" spans="1:99" ht="15" customHeight="1" x14ac:dyDescent="0.25">
      <c r="A9" s="72"/>
      <c r="B9" s="242"/>
      <c r="C9" s="242"/>
      <c r="D9" s="243"/>
      <c r="E9" s="283"/>
      <c r="F9" s="284"/>
      <c r="G9" s="284"/>
      <c r="H9" s="284"/>
      <c r="I9" s="285"/>
      <c r="J9" s="293"/>
      <c r="K9" s="289"/>
      <c r="L9" s="289"/>
      <c r="M9" s="289"/>
      <c r="N9" s="289"/>
      <c r="O9" s="290"/>
      <c r="P9" s="293"/>
      <c r="Q9" s="289"/>
      <c r="R9" s="289"/>
      <c r="S9" s="289"/>
      <c r="T9" s="289"/>
      <c r="U9" s="290"/>
      <c r="V9" s="293"/>
      <c r="W9" s="289"/>
      <c r="X9" s="289"/>
      <c r="Y9" s="289"/>
      <c r="Z9" s="289"/>
      <c r="AA9" s="290"/>
      <c r="AB9" s="293"/>
      <c r="AC9" s="289"/>
      <c r="AD9" s="289"/>
      <c r="AE9" s="289"/>
      <c r="AF9" s="289"/>
      <c r="AG9" s="290"/>
      <c r="AH9" s="300"/>
      <c r="AI9" s="301"/>
      <c r="AJ9" s="301"/>
      <c r="AK9" s="301"/>
      <c r="AL9" s="301"/>
      <c r="AM9" s="302"/>
      <c r="AN9" s="72"/>
      <c r="AO9" s="247"/>
      <c r="AP9" s="248"/>
      <c r="AQ9" s="248"/>
      <c r="AR9" s="248"/>
      <c r="AS9" s="248"/>
      <c r="AT9" s="249"/>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row>
    <row r="10" spans="1:99" ht="15" customHeight="1" x14ac:dyDescent="0.25">
      <c r="A10" s="72"/>
      <c r="B10" s="242"/>
      <c r="C10" s="242"/>
      <c r="D10" s="243"/>
      <c r="E10" s="283"/>
      <c r="F10" s="284"/>
      <c r="G10" s="284"/>
      <c r="H10" s="284"/>
      <c r="I10" s="285"/>
      <c r="J10" s="293" t="e">
        <f>IF(AND('GESTION - FISCAL - DESASTRES'!#REF!="Muy Alta",'GESTION - FISCAL - DESASTRES'!#REF!="Leve"),CONCATENATE("R",'GESTION - FISCAL - DESASTRES'!#REF!),"")</f>
        <v>#REF!</v>
      </c>
      <c r="K10" s="289"/>
      <c r="L10" s="289" t="e">
        <f>IF(AND('GESTION - FISCAL - DESASTRES'!#REF!="Muy Alta",'GESTION - FISCAL - DESASTRES'!#REF!="Leve"),CONCATENATE("R",'GESTION - FISCAL - DESASTRES'!#REF!),"")</f>
        <v>#REF!</v>
      </c>
      <c r="M10" s="289"/>
      <c r="N10" s="289" t="e">
        <f>IF(AND('GESTION - FISCAL - DESASTRES'!#REF!="Muy Alta",'GESTION - FISCAL - DESASTRES'!#REF!="Leve"),CONCATENATE("R",'GESTION - FISCAL - DESASTRES'!#REF!),"")</f>
        <v>#REF!</v>
      </c>
      <c r="O10" s="290"/>
      <c r="P10" s="293" t="e">
        <f>IF(AND('GESTION - FISCAL - DESASTRES'!#REF!="Muy Alta",'GESTION - FISCAL - DESASTRES'!#REF!="Menor"),CONCATENATE("R",'GESTION - FISCAL - DESASTRES'!#REF!),"")</f>
        <v>#REF!</v>
      </c>
      <c r="Q10" s="289"/>
      <c r="R10" s="289" t="e">
        <f>IF(AND('GESTION - FISCAL - DESASTRES'!#REF!="Muy Alta",'GESTION - FISCAL - DESASTRES'!#REF!="Menor"),CONCATENATE("R",'GESTION - FISCAL - DESASTRES'!#REF!),"")</f>
        <v>#REF!</v>
      </c>
      <c r="S10" s="289"/>
      <c r="T10" s="289" t="e">
        <f>IF(AND('GESTION - FISCAL - DESASTRES'!#REF!="Muy Alta",'GESTION - FISCAL - DESASTRES'!#REF!="Menor"),CONCATENATE("R",'GESTION - FISCAL - DESASTRES'!#REF!),"")</f>
        <v>#REF!</v>
      </c>
      <c r="U10" s="290"/>
      <c r="V10" s="293" t="e">
        <f>IF(AND('GESTION - FISCAL - DESASTRES'!#REF!="Muy Alta",'GESTION - FISCAL - DESASTRES'!#REF!="Moderado"),CONCATENATE("R",'GESTION - FISCAL - DESASTRES'!#REF!),"")</f>
        <v>#REF!</v>
      </c>
      <c r="W10" s="289"/>
      <c r="X10" s="289" t="e">
        <f>IF(AND('GESTION - FISCAL - DESASTRES'!#REF!="Muy Alta",'GESTION - FISCAL - DESASTRES'!#REF!="Moderado"),CONCATENATE("R",'GESTION - FISCAL - DESASTRES'!#REF!),"")</f>
        <v>#REF!</v>
      </c>
      <c r="Y10" s="289"/>
      <c r="Z10" s="289" t="e">
        <f>IF(AND('GESTION - FISCAL - DESASTRES'!#REF!="Muy Alta",'GESTION - FISCAL - DESASTRES'!#REF!="Moderado"),CONCATENATE("R",'GESTION - FISCAL - DESASTRES'!#REF!),"")</f>
        <v>#REF!</v>
      </c>
      <c r="AA10" s="290"/>
      <c r="AB10" s="293" t="e">
        <f>IF(AND('GESTION - FISCAL - DESASTRES'!#REF!="Muy Alta",'GESTION - FISCAL - DESASTRES'!#REF!="Mayor"),CONCATENATE("R",'GESTION - FISCAL - DESASTRES'!#REF!),"")</f>
        <v>#REF!</v>
      </c>
      <c r="AC10" s="289"/>
      <c r="AD10" s="289" t="e">
        <f>IF(AND('GESTION - FISCAL - DESASTRES'!#REF!="Muy Alta",'GESTION - FISCAL - DESASTRES'!#REF!="Mayor"),CONCATENATE("R",'GESTION - FISCAL - DESASTRES'!#REF!),"")</f>
        <v>#REF!</v>
      </c>
      <c r="AE10" s="289"/>
      <c r="AF10" s="289" t="e">
        <f>IF(AND('GESTION - FISCAL - DESASTRES'!#REF!="Muy Alta",'GESTION - FISCAL - DESASTRES'!#REF!="Mayor"),CONCATENATE("R",'GESTION - FISCAL - DESASTRES'!#REF!),"")</f>
        <v>#REF!</v>
      </c>
      <c r="AG10" s="290"/>
      <c r="AH10" s="300" t="e">
        <f>IF(AND('GESTION - FISCAL - DESASTRES'!#REF!="Muy Alta",'GESTION - FISCAL - DESASTRES'!#REF!="Catastrófico"),CONCATENATE("R",'GESTION - FISCAL - DESASTRES'!#REF!),"")</f>
        <v>#REF!</v>
      </c>
      <c r="AI10" s="301"/>
      <c r="AJ10" s="301" t="e">
        <f>IF(AND('GESTION - FISCAL - DESASTRES'!#REF!="Muy Alta",'GESTION - FISCAL - DESASTRES'!#REF!="Catastrófico"),CONCATENATE("R",'GESTION - FISCAL - DESASTRES'!#REF!),"")</f>
        <v>#REF!</v>
      </c>
      <c r="AK10" s="301"/>
      <c r="AL10" s="301" t="e">
        <f>IF(AND('GESTION - FISCAL - DESASTRES'!#REF!="Muy Alta",'GESTION - FISCAL - DESASTRES'!#REF!="Catastrófico"),CONCATENATE("R",'GESTION - FISCAL - DESASTRES'!#REF!),"")</f>
        <v>#REF!</v>
      </c>
      <c r="AM10" s="302"/>
      <c r="AN10" s="72"/>
      <c r="AO10" s="247"/>
      <c r="AP10" s="248"/>
      <c r="AQ10" s="248"/>
      <c r="AR10" s="248"/>
      <c r="AS10" s="248"/>
      <c r="AT10" s="249"/>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row>
    <row r="11" spans="1:99" ht="15" customHeight="1" x14ac:dyDescent="0.25">
      <c r="A11" s="72"/>
      <c r="B11" s="242"/>
      <c r="C11" s="242"/>
      <c r="D11" s="243"/>
      <c r="E11" s="283"/>
      <c r="F11" s="284"/>
      <c r="G11" s="284"/>
      <c r="H11" s="284"/>
      <c r="I11" s="285"/>
      <c r="J11" s="293"/>
      <c r="K11" s="289"/>
      <c r="L11" s="289"/>
      <c r="M11" s="289"/>
      <c r="N11" s="289"/>
      <c r="O11" s="290"/>
      <c r="P11" s="293"/>
      <c r="Q11" s="289"/>
      <c r="R11" s="289"/>
      <c r="S11" s="289"/>
      <c r="T11" s="289"/>
      <c r="U11" s="290"/>
      <c r="V11" s="293"/>
      <c r="W11" s="289"/>
      <c r="X11" s="289"/>
      <c r="Y11" s="289"/>
      <c r="Z11" s="289"/>
      <c r="AA11" s="290"/>
      <c r="AB11" s="293"/>
      <c r="AC11" s="289"/>
      <c r="AD11" s="289"/>
      <c r="AE11" s="289"/>
      <c r="AF11" s="289"/>
      <c r="AG11" s="290"/>
      <c r="AH11" s="300"/>
      <c r="AI11" s="301"/>
      <c r="AJ11" s="301"/>
      <c r="AK11" s="301"/>
      <c r="AL11" s="301"/>
      <c r="AM11" s="302"/>
      <c r="AN11" s="72"/>
      <c r="AO11" s="247"/>
      <c r="AP11" s="248"/>
      <c r="AQ11" s="248"/>
      <c r="AR11" s="248"/>
      <c r="AS11" s="248"/>
      <c r="AT11" s="249"/>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row>
    <row r="12" spans="1:99" ht="15" customHeight="1" x14ac:dyDescent="0.25">
      <c r="A12" s="72"/>
      <c r="B12" s="242"/>
      <c r="C12" s="242"/>
      <c r="D12" s="243"/>
      <c r="E12" s="283"/>
      <c r="F12" s="284"/>
      <c r="G12" s="284"/>
      <c r="H12" s="284"/>
      <c r="I12" s="285"/>
      <c r="J12" s="293" t="e">
        <f>IF(AND('GESTION - FISCAL - DESASTRES'!#REF!="Muy Alta",'GESTION - FISCAL - DESASTRES'!#REF!="Leve"),CONCATENATE("R",'GESTION - FISCAL - DESASTRES'!#REF!),"")</f>
        <v>#REF!</v>
      </c>
      <c r="K12" s="289"/>
      <c r="L12" s="289" t="e">
        <f>IF(AND('GESTION - FISCAL - DESASTRES'!#REF!="Muy Alta",'GESTION - FISCAL - DESASTRES'!#REF!="Leve"),CONCATENATE("R",'GESTION - FISCAL - DESASTRES'!#REF!),"")</f>
        <v>#REF!</v>
      </c>
      <c r="M12" s="289"/>
      <c r="N12" s="289" t="e">
        <f>IF(AND('GESTION - FISCAL - DESASTRES'!#REF!="Muy Alta",'GESTION - FISCAL - DESASTRES'!#REF!="Leve"),CONCATENATE("R",'GESTION - FISCAL - DESASTRES'!#REF!),"")</f>
        <v>#REF!</v>
      </c>
      <c r="O12" s="290"/>
      <c r="P12" s="293" t="e">
        <f>IF(AND('GESTION - FISCAL - DESASTRES'!#REF!="Muy Alta",'GESTION - FISCAL - DESASTRES'!#REF!="Menor"),CONCATENATE("R",'GESTION - FISCAL - DESASTRES'!#REF!),"")</f>
        <v>#REF!</v>
      </c>
      <c r="Q12" s="289"/>
      <c r="R12" s="289" t="e">
        <f>IF(AND('GESTION - FISCAL - DESASTRES'!#REF!="Muy Alta",'GESTION - FISCAL - DESASTRES'!#REF!="Menor"),CONCATENATE("R",'GESTION - FISCAL - DESASTRES'!#REF!),"")</f>
        <v>#REF!</v>
      </c>
      <c r="S12" s="289"/>
      <c r="T12" s="289" t="e">
        <f>IF(AND('GESTION - FISCAL - DESASTRES'!#REF!="Muy Alta",'GESTION - FISCAL - DESASTRES'!#REF!="Menor"),CONCATENATE("R",'GESTION - FISCAL - DESASTRES'!#REF!),"")</f>
        <v>#REF!</v>
      </c>
      <c r="U12" s="290"/>
      <c r="V12" s="293" t="e">
        <f>IF(AND('GESTION - FISCAL - DESASTRES'!#REF!="Muy Alta",'GESTION - FISCAL - DESASTRES'!#REF!="Moderado"),CONCATENATE("R",'GESTION - FISCAL - DESASTRES'!#REF!),"")</f>
        <v>#REF!</v>
      </c>
      <c r="W12" s="289"/>
      <c r="X12" s="289" t="e">
        <f>IF(AND('GESTION - FISCAL - DESASTRES'!#REF!="Muy Alta",'GESTION - FISCAL - DESASTRES'!#REF!="Moderado"),CONCATENATE("R",'GESTION - FISCAL - DESASTRES'!#REF!),"")</f>
        <v>#REF!</v>
      </c>
      <c r="Y12" s="289"/>
      <c r="Z12" s="289" t="e">
        <f>IF(AND('GESTION - FISCAL - DESASTRES'!#REF!="Muy Alta",'GESTION - FISCAL - DESASTRES'!#REF!="Moderado"),CONCATENATE("R",'GESTION - FISCAL - DESASTRES'!#REF!),"")</f>
        <v>#REF!</v>
      </c>
      <c r="AA12" s="290"/>
      <c r="AB12" s="293" t="e">
        <f>IF(AND('GESTION - FISCAL - DESASTRES'!#REF!="Muy Alta",'GESTION - FISCAL - DESASTRES'!#REF!="Mayor"),CONCATENATE("R",'GESTION - FISCAL - DESASTRES'!#REF!),"")</f>
        <v>#REF!</v>
      </c>
      <c r="AC12" s="289"/>
      <c r="AD12" s="289" t="e">
        <f>IF(AND('GESTION - FISCAL - DESASTRES'!#REF!="Muy Alta",'GESTION - FISCAL - DESASTRES'!#REF!="Mayor"),CONCATENATE("R",'GESTION - FISCAL - DESASTRES'!#REF!),"")</f>
        <v>#REF!</v>
      </c>
      <c r="AE12" s="289"/>
      <c r="AF12" s="289" t="e">
        <f>IF(AND('GESTION - FISCAL - DESASTRES'!#REF!="Muy Alta",'GESTION - FISCAL - DESASTRES'!#REF!="Mayor"),CONCATENATE("R",'GESTION - FISCAL - DESASTRES'!#REF!),"")</f>
        <v>#REF!</v>
      </c>
      <c r="AG12" s="290"/>
      <c r="AH12" s="300" t="e">
        <f>IF(AND('GESTION - FISCAL - DESASTRES'!#REF!="Muy Alta",'GESTION - FISCAL - DESASTRES'!#REF!="Catastrófico"),CONCATENATE("R",'GESTION - FISCAL - DESASTRES'!#REF!),"")</f>
        <v>#REF!</v>
      </c>
      <c r="AI12" s="301"/>
      <c r="AJ12" s="301" t="e">
        <f>IF(AND('GESTION - FISCAL - DESASTRES'!#REF!="Muy Alta",'GESTION - FISCAL - DESASTRES'!#REF!="Catastrófico"),CONCATENATE("R",'GESTION - FISCAL - DESASTRES'!#REF!),"")</f>
        <v>#REF!</v>
      </c>
      <c r="AK12" s="301"/>
      <c r="AL12" s="301" t="e">
        <f>IF(AND('GESTION - FISCAL - DESASTRES'!#REF!="Muy Alta",'GESTION - FISCAL - DESASTRES'!#REF!="Catastrófico"),CONCATENATE("R",'GESTION - FISCAL - DESASTRES'!#REF!),"")</f>
        <v>#REF!</v>
      </c>
      <c r="AM12" s="302"/>
      <c r="AN12" s="72"/>
      <c r="AO12" s="247"/>
      <c r="AP12" s="248"/>
      <c r="AQ12" s="248"/>
      <c r="AR12" s="248"/>
      <c r="AS12" s="248"/>
      <c r="AT12" s="249"/>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row>
    <row r="13" spans="1:99" ht="15.75" customHeight="1" thickBot="1" x14ac:dyDescent="0.3">
      <c r="A13" s="72"/>
      <c r="B13" s="242"/>
      <c r="C13" s="242"/>
      <c r="D13" s="243"/>
      <c r="E13" s="286"/>
      <c r="F13" s="287"/>
      <c r="G13" s="287"/>
      <c r="H13" s="287"/>
      <c r="I13" s="288"/>
      <c r="J13" s="293"/>
      <c r="K13" s="289"/>
      <c r="L13" s="289"/>
      <c r="M13" s="289"/>
      <c r="N13" s="289"/>
      <c r="O13" s="290"/>
      <c r="P13" s="293"/>
      <c r="Q13" s="289"/>
      <c r="R13" s="289"/>
      <c r="S13" s="289"/>
      <c r="T13" s="289"/>
      <c r="U13" s="290"/>
      <c r="V13" s="293"/>
      <c r="W13" s="289"/>
      <c r="X13" s="289"/>
      <c r="Y13" s="289"/>
      <c r="Z13" s="289"/>
      <c r="AA13" s="290"/>
      <c r="AB13" s="293"/>
      <c r="AC13" s="289"/>
      <c r="AD13" s="289"/>
      <c r="AE13" s="289"/>
      <c r="AF13" s="289"/>
      <c r="AG13" s="290"/>
      <c r="AH13" s="303"/>
      <c r="AI13" s="304"/>
      <c r="AJ13" s="304"/>
      <c r="AK13" s="304"/>
      <c r="AL13" s="304"/>
      <c r="AM13" s="305"/>
      <c r="AN13" s="72"/>
      <c r="AO13" s="250"/>
      <c r="AP13" s="251"/>
      <c r="AQ13" s="251"/>
      <c r="AR13" s="251"/>
      <c r="AS13" s="251"/>
      <c r="AT13" s="25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row>
    <row r="14" spans="1:99" ht="15" customHeight="1" x14ac:dyDescent="0.25">
      <c r="A14" s="72"/>
      <c r="B14" s="242"/>
      <c r="C14" s="242"/>
      <c r="D14" s="243"/>
      <c r="E14" s="280" t="s">
        <v>256</v>
      </c>
      <c r="F14" s="281"/>
      <c r="G14" s="281"/>
      <c r="H14" s="281"/>
      <c r="I14" s="281"/>
      <c r="J14" s="315" t="e">
        <f>IF(AND('GESTION - FISCAL - DESASTRES'!#REF!="Alta",'GESTION - FISCAL - DESASTRES'!#REF!="Leve"),CONCATENATE("R",'GESTION - FISCAL - DESASTRES'!#REF!),"")</f>
        <v>#REF!</v>
      </c>
      <c r="K14" s="316"/>
      <c r="L14" s="316" t="e">
        <f>IF(AND('GESTION - FISCAL - DESASTRES'!#REF!="Alta",'GESTION - FISCAL - DESASTRES'!#REF!="Leve"),CONCATENATE("R",'GESTION - FISCAL - DESASTRES'!#REF!),"")</f>
        <v>#REF!</v>
      </c>
      <c r="M14" s="316"/>
      <c r="N14" s="316" t="e">
        <f>IF(AND('GESTION - FISCAL - DESASTRES'!#REF!="Alta",'GESTION - FISCAL - DESASTRES'!#REF!="Leve"),CONCATENATE("R",'GESTION - FISCAL - DESASTRES'!#REF!),"")</f>
        <v>#REF!</v>
      </c>
      <c r="O14" s="317"/>
      <c r="P14" s="315" t="e">
        <f>IF(AND('GESTION - FISCAL - DESASTRES'!#REF!="Alta",'GESTION - FISCAL - DESASTRES'!#REF!="Menor"),CONCATENATE("R",'GESTION - FISCAL - DESASTRES'!#REF!),"")</f>
        <v>#REF!</v>
      </c>
      <c r="Q14" s="316"/>
      <c r="R14" s="316" t="e">
        <f>IF(AND('GESTION - FISCAL - DESASTRES'!#REF!="Alta",'GESTION - FISCAL - DESASTRES'!#REF!="Menor"),CONCATENATE("R",'GESTION - FISCAL - DESASTRES'!#REF!),"")</f>
        <v>#REF!</v>
      </c>
      <c r="S14" s="316"/>
      <c r="T14" s="316" t="e">
        <f>IF(AND('GESTION - FISCAL - DESASTRES'!#REF!="Alta",'GESTION - FISCAL - DESASTRES'!#REF!="Menor"),CONCATENATE("R",'GESTION - FISCAL - DESASTRES'!#REF!),"")</f>
        <v>#REF!</v>
      </c>
      <c r="U14" s="317"/>
      <c r="V14" s="291" t="e">
        <f>IF(AND('GESTION - FISCAL - DESASTRES'!#REF!="Alta",'GESTION - FISCAL - DESASTRES'!#REF!="Moderado"),CONCATENATE("R",'GESTION - FISCAL - DESASTRES'!#REF!),"")</f>
        <v>#REF!</v>
      </c>
      <c r="W14" s="292"/>
      <c r="X14" s="292" t="e">
        <f>IF(AND('GESTION - FISCAL - DESASTRES'!#REF!="Alta",'GESTION - FISCAL - DESASTRES'!#REF!="Moderado"),CONCATENATE("R",'GESTION - FISCAL - DESASTRES'!#REF!),"")</f>
        <v>#REF!</v>
      </c>
      <c r="Y14" s="292"/>
      <c r="Z14" s="292" t="e">
        <f>IF(AND('GESTION - FISCAL - DESASTRES'!#REF!="Alta",'GESTION - FISCAL - DESASTRES'!#REF!="Moderado"),CONCATENATE("R",'GESTION - FISCAL - DESASTRES'!#REF!),"")</f>
        <v>#REF!</v>
      </c>
      <c r="AA14" s="294"/>
      <c r="AB14" s="291" t="e">
        <f>IF(AND('GESTION - FISCAL - DESASTRES'!#REF!="Alta",'GESTION - FISCAL - DESASTRES'!#REF!="Mayor"),CONCATENATE("R",'GESTION - FISCAL - DESASTRES'!#REF!),"")</f>
        <v>#REF!</v>
      </c>
      <c r="AC14" s="292"/>
      <c r="AD14" s="292" t="e">
        <f>IF(AND('GESTION - FISCAL - DESASTRES'!#REF!="Alta",'GESTION - FISCAL - DESASTRES'!#REF!="Mayor"),CONCATENATE("R",'GESTION - FISCAL - DESASTRES'!#REF!),"")</f>
        <v>#REF!</v>
      </c>
      <c r="AE14" s="292"/>
      <c r="AF14" s="292" t="e">
        <f>IF(AND('GESTION - FISCAL - DESASTRES'!#REF!="Alta",'GESTION - FISCAL - DESASTRES'!#REF!="Mayor"),CONCATENATE("R",'GESTION - FISCAL - DESASTRES'!#REF!),"")</f>
        <v>#REF!</v>
      </c>
      <c r="AG14" s="294"/>
      <c r="AH14" s="306" t="e">
        <f>IF(AND('GESTION - FISCAL - DESASTRES'!#REF!="Alta",'GESTION - FISCAL - DESASTRES'!#REF!="Catastrófico"),CONCATENATE("R",'GESTION - FISCAL - DESASTRES'!#REF!),"")</f>
        <v>#REF!</v>
      </c>
      <c r="AI14" s="307"/>
      <c r="AJ14" s="307" t="e">
        <f>IF(AND('GESTION - FISCAL - DESASTRES'!#REF!="Alta",'GESTION - FISCAL - DESASTRES'!#REF!="Catastrófico"),CONCATENATE("R",'GESTION - FISCAL - DESASTRES'!#REF!),"")</f>
        <v>#REF!</v>
      </c>
      <c r="AK14" s="307"/>
      <c r="AL14" s="307" t="e">
        <f>IF(AND('GESTION - FISCAL - DESASTRES'!#REF!="Alta",'GESTION - FISCAL - DESASTRES'!#REF!="Catastrófico"),CONCATENATE("R",'GESTION - FISCAL - DESASTRES'!#REF!),"")</f>
        <v>#REF!</v>
      </c>
      <c r="AM14" s="308"/>
      <c r="AN14" s="72"/>
      <c r="AO14" s="253" t="s">
        <v>257</v>
      </c>
      <c r="AP14" s="254"/>
      <c r="AQ14" s="254"/>
      <c r="AR14" s="254"/>
      <c r="AS14" s="254"/>
      <c r="AT14" s="255"/>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row>
    <row r="15" spans="1:99" ht="15" customHeight="1" x14ac:dyDescent="0.25">
      <c r="A15" s="72"/>
      <c r="B15" s="242"/>
      <c r="C15" s="242"/>
      <c r="D15" s="243"/>
      <c r="E15" s="283"/>
      <c r="F15" s="284"/>
      <c r="G15" s="284"/>
      <c r="H15" s="284"/>
      <c r="I15" s="284"/>
      <c r="J15" s="309"/>
      <c r="K15" s="310"/>
      <c r="L15" s="310"/>
      <c r="M15" s="310"/>
      <c r="N15" s="310"/>
      <c r="O15" s="311"/>
      <c r="P15" s="309"/>
      <c r="Q15" s="310"/>
      <c r="R15" s="310"/>
      <c r="S15" s="310"/>
      <c r="T15" s="310"/>
      <c r="U15" s="311"/>
      <c r="V15" s="293"/>
      <c r="W15" s="289"/>
      <c r="X15" s="289"/>
      <c r="Y15" s="289"/>
      <c r="Z15" s="289"/>
      <c r="AA15" s="290"/>
      <c r="AB15" s="293"/>
      <c r="AC15" s="289"/>
      <c r="AD15" s="289"/>
      <c r="AE15" s="289"/>
      <c r="AF15" s="289"/>
      <c r="AG15" s="290"/>
      <c r="AH15" s="300"/>
      <c r="AI15" s="301"/>
      <c r="AJ15" s="301"/>
      <c r="AK15" s="301"/>
      <c r="AL15" s="301"/>
      <c r="AM15" s="302"/>
      <c r="AN15" s="72"/>
      <c r="AO15" s="256"/>
      <c r="AP15" s="257"/>
      <c r="AQ15" s="257"/>
      <c r="AR15" s="257"/>
      <c r="AS15" s="257"/>
      <c r="AT15" s="258"/>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row>
    <row r="16" spans="1:99" ht="15" customHeight="1" x14ac:dyDescent="0.25">
      <c r="A16" s="72"/>
      <c r="B16" s="242"/>
      <c r="C16" s="242"/>
      <c r="D16" s="243"/>
      <c r="E16" s="283"/>
      <c r="F16" s="284"/>
      <c r="G16" s="284"/>
      <c r="H16" s="284"/>
      <c r="I16" s="284"/>
      <c r="J16" s="309" t="e">
        <f>IF(AND('GESTION - FISCAL - DESASTRES'!#REF!="Alta",'GESTION - FISCAL - DESASTRES'!#REF!="Leve"),CONCATENATE("R",'GESTION - FISCAL - DESASTRES'!#REF!),"")</f>
        <v>#REF!</v>
      </c>
      <c r="K16" s="310"/>
      <c r="L16" s="310" t="e">
        <f>IF(AND('GESTION - FISCAL - DESASTRES'!#REF!="Alta",'GESTION - FISCAL - DESASTRES'!#REF!="Leve"),CONCATENATE("R",'GESTION - FISCAL - DESASTRES'!#REF!),"")</f>
        <v>#REF!</v>
      </c>
      <c r="M16" s="310"/>
      <c r="N16" s="310" t="e">
        <f>IF(AND('GESTION - FISCAL - DESASTRES'!#REF!="Alta",'GESTION - FISCAL - DESASTRES'!#REF!="Leve"),CONCATENATE("R",'GESTION - FISCAL - DESASTRES'!#REF!),"")</f>
        <v>#REF!</v>
      </c>
      <c r="O16" s="311"/>
      <c r="P16" s="309" t="e">
        <f>IF(AND('GESTION - FISCAL - DESASTRES'!#REF!="Alta",'GESTION - FISCAL - DESASTRES'!#REF!="Menor"),CONCATENATE("R",'GESTION - FISCAL - DESASTRES'!#REF!),"")</f>
        <v>#REF!</v>
      </c>
      <c r="Q16" s="310"/>
      <c r="R16" s="310" t="e">
        <f>IF(AND('GESTION - FISCAL - DESASTRES'!#REF!="Alta",'GESTION - FISCAL - DESASTRES'!#REF!="Menor"),CONCATENATE("R",'GESTION - FISCAL - DESASTRES'!#REF!),"")</f>
        <v>#REF!</v>
      </c>
      <c r="S16" s="310"/>
      <c r="T16" s="310" t="e">
        <f>IF(AND('GESTION - FISCAL - DESASTRES'!#REF!="Alta",'GESTION - FISCAL - DESASTRES'!#REF!="Menor"),CONCATENATE("R",'GESTION - FISCAL - DESASTRES'!#REF!),"")</f>
        <v>#REF!</v>
      </c>
      <c r="U16" s="311"/>
      <c r="V16" s="293" t="e">
        <f>IF(AND('GESTION - FISCAL - DESASTRES'!#REF!="Alta",'GESTION - FISCAL - DESASTRES'!#REF!="Moderado"),CONCATENATE("R",'GESTION - FISCAL - DESASTRES'!#REF!),"")</f>
        <v>#REF!</v>
      </c>
      <c r="W16" s="289"/>
      <c r="X16" s="289" t="e">
        <f>IF(AND('GESTION - FISCAL - DESASTRES'!#REF!="Alta",'GESTION - FISCAL - DESASTRES'!#REF!="Moderado"),CONCATENATE("R",'GESTION - FISCAL - DESASTRES'!#REF!),"")</f>
        <v>#REF!</v>
      </c>
      <c r="Y16" s="289"/>
      <c r="Z16" s="289" t="e">
        <f>IF(AND('GESTION - FISCAL - DESASTRES'!#REF!="Alta",'GESTION - FISCAL - DESASTRES'!#REF!="Moderado"),CONCATENATE("R",'GESTION - FISCAL - DESASTRES'!#REF!),"")</f>
        <v>#REF!</v>
      </c>
      <c r="AA16" s="290"/>
      <c r="AB16" s="293" t="e">
        <f>IF(AND('GESTION - FISCAL - DESASTRES'!#REF!="Alta",'GESTION - FISCAL - DESASTRES'!#REF!="Mayor"),CONCATENATE("R",'GESTION - FISCAL - DESASTRES'!#REF!),"")</f>
        <v>#REF!</v>
      </c>
      <c r="AC16" s="289"/>
      <c r="AD16" s="289" t="e">
        <f>IF(AND('GESTION - FISCAL - DESASTRES'!#REF!="Alta",'GESTION - FISCAL - DESASTRES'!#REF!="Mayor"),CONCATENATE("R",'GESTION - FISCAL - DESASTRES'!#REF!),"")</f>
        <v>#REF!</v>
      </c>
      <c r="AE16" s="289"/>
      <c r="AF16" s="289" t="e">
        <f>IF(AND('GESTION - FISCAL - DESASTRES'!#REF!="Alta",'GESTION - FISCAL - DESASTRES'!#REF!="Mayor"),CONCATENATE("R",'GESTION - FISCAL - DESASTRES'!#REF!),"")</f>
        <v>#REF!</v>
      </c>
      <c r="AG16" s="290"/>
      <c r="AH16" s="300" t="e">
        <f>IF(AND('GESTION - FISCAL - DESASTRES'!#REF!="Alta",'GESTION - FISCAL - DESASTRES'!#REF!="Catastrófico"),CONCATENATE("R",'GESTION - FISCAL - DESASTRES'!#REF!),"")</f>
        <v>#REF!</v>
      </c>
      <c r="AI16" s="301"/>
      <c r="AJ16" s="301" t="e">
        <f>IF(AND('GESTION - FISCAL - DESASTRES'!#REF!="Alta",'GESTION - FISCAL - DESASTRES'!#REF!="Catastrófico"),CONCATENATE("R",'GESTION - FISCAL - DESASTRES'!#REF!),"")</f>
        <v>#REF!</v>
      </c>
      <c r="AK16" s="301"/>
      <c r="AL16" s="301" t="e">
        <f>IF(AND('GESTION - FISCAL - DESASTRES'!#REF!="Alta",'GESTION - FISCAL - DESASTRES'!#REF!="Catastrófico"),CONCATENATE("R",'GESTION - FISCAL - DESASTRES'!#REF!),"")</f>
        <v>#REF!</v>
      </c>
      <c r="AM16" s="302"/>
      <c r="AN16" s="72"/>
      <c r="AO16" s="256"/>
      <c r="AP16" s="257"/>
      <c r="AQ16" s="257"/>
      <c r="AR16" s="257"/>
      <c r="AS16" s="257"/>
      <c r="AT16" s="258"/>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row>
    <row r="17" spans="1:80" ht="15" customHeight="1" x14ac:dyDescent="0.25">
      <c r="A17" s="72"/>
      <c r="B17" s="242"/>
      <c r="C17" s="242"/>
      <c r="D17" s="243"/>
      <c r="E17" s="283"/>
      <c r="F17" s="284"/>
      <c r="G17" s="284"/>
      <c r="H17" s="284"/>
      <c r="I17" s="284"/>
      <c r="J17" s="309"/>
      <c r="K17" s="310"/>
      <c r="L17" s="310"/>
      <c r="M17" s="310"/>
      <c r="N17" s="310"/>
      <c r="O17" s="311"/>
      <c r="P17" s="309"/>
      <c r="Q17" s="310"/>
      <c r="R17" s="310"/>
      <c r="S17" s="310"/>
      <c r="T17" s="310"/>
      <c r="U17" s="311"/>
      <c r="V17" s="293"/>
      <c r="W17" s="289"/>
      <c r="X17" s="289"/>
      <c r="Y17" s="289"/>
      <c r="Z17" s="289"/>
      <c r="AA17" s="290"/>
      <c r="AB17" s="293"/>
      <c r="AC17" s="289"/>
      <c r="AD17" s="289"/>
      <c r="AE17" s="289"/>
      <c r="AF17" s="289"/>
      <c r="AG17" s="290"/>
      <c r="AH17" s="300"/>
      <c r="AI17" s="301"/>
      <c r="AJ17" s="301"/>
      <c r="AK17" s="301"/>
      <c r="AL17" s="301"/>
      <c r="AM17" s="302"/>
      <c r="AN17" s="72"/>
      <c r="AO17" s="256"/>
      <c r="AP17" s="257"/>
      <c r="AQ17" s="257"/>
      <c r="AR17" s="257"/>
      <c r="AS17" s="257"/>
      <c r="AT17" s="258"/>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row>
    <row r="18" spans="1:80" ht="15" customHeight="1" x14ac:dyDescent="0.25">
      <c r="A18" s="72"/>
      <c r="B18" s="242"/>
      <c r="C18" s="242"/>
      <c r="D18" s="243"/>
      <c r="E18" s="283"/>
      <c r="F18" s="284"/>
      <c r="G18" s="284"/>
      <c r="H18" s="284"/>
      <c r="I18" s="284"/>
      <c r="J18" s="309" t="e">
        <f>IF(AND('GESTION - FISCAL - DESASTRES'!#REF!="Alta",'GESTION - FISCAL - DESASTRES'!#REF!="Leve"),CONCATENATE("R",'GESTION - FISCAL - DESASTRES'!#REF!),"")</f>
        <v>#REF!</v>
      </c>
      <c r="K18" s="310"/>
      <c r="L18" s="310" t="e">
        <f>IF(AND('GESTION - FISCAL - DESASTRES'!#REF!="Alta",'GESTION - FISCAL - DESASTRES'!#REF!="Leve"),CONCATENATE("R",'GESTION - FISCAL - DESASTRES'!#REF!),"")</f>
        <v>#REF!</v>
      </c>
      <c r="M18" s="310"/>
      <c r="N18" s="310" t="e">
        <f>IF(AND('GESTION - FISCAL - DESASTRES'!#REF!="Alta",'GESTION - FISCAL - DESASTRES'!#REF!="Leve"),CONCATENATE("R",'GESTION - FISCAL - DESASTRES'!#REF!),"")</f>
        <v>#REF!</v>
      </c>
      <c r="O18" s="311"/>
      <c r="P18" s="309" t="e">
        <f>IF(AND('GESTION - FISCAL - DESASTRES'!#REF!="Alta",'GESTION - FISCAL - DESASTRES'!#REF!="Menor"),CONCATENATE("R",'GESTION - FISCAL - DESASTRES'!#REF!),"")</f>
        <v>#REF!</v>
      </c>
      <c r="Q18" s="310"/>
      <c r="R18" s="310" t="e">
        <f>IF(AND('GESTION - FISCAL - DESASTRES'!#REF!="Alta",'GESTION - FISCAL - DESASTRES'!#REF!="Menor"),CONCATENATE("R",'GESTION - FISCAL - DESASTRES'!#REF!),"")</f>
        <v>#REF!</v>
      </c>
      <c r="S18" s="310"/>
      <c r="T18" s="310" t="e">
        <f>IF(AND('GESTION - FISCAL - DESASTRES'!#REF!="Alta",'GESTION - FISCAL - DESASTRES'!#REF!="Menor"),CONCATENATE("R",'GESTION - FISCAL - DESASTRES'!#REF!),"")</f>
        <v>#REF!</v>
      </c>
      <c r="U18" s="311"/>
      <c r="V18" s="293" t="e">
        <f>IF(AND('GESTION - FISCAL - DESASTRES'!#REF!="Alta",'GESTION - FISCAL - DESASTRES'!#REF!="Moderado"),CONCATENATE("R",'GESTION - FISCAL - DESASTRES'!#REF!),"")</f>
        <v>#REF!</v>
      </c>
      <c r="W18" s="289"/>
      <c r="X18" s="289" t="e">
        <f>IF(AND('GESTION - FISCAL - DESASTRES'!#REF!="Alta",'GESTION - FISCAL - DESASTRES'!#REF!="Moderado"),CONCATENATE("R",'GESTION - FISCAL - DESASTRES'!#REF!),"")</f>
        <v>#REF!</v>
      </c>
      <c r="Y18" s="289"/>
      <c r="Z18" s="289" t="e">
        <f>IF(AND('GESTION - FISCAL - DESASTRES'!#REF!="Alta",'GESTION - FISCAL - DESASTRES'!#REF!="Moderado"),CONCATENATE("R",'GESTION - FISCAL - DESASTRES'!#REF!),"")</f>
        <v>#REF!</v>
      </c>
      <c r="AA18" s="290"/>
      <c r="AB18" s="293" t="e">
        <f>IF(AND('GESTION - FISCAL - DESASTRES'!#REF!="Alta",'GESTION - FISCAL - DESASTRES'!#REF!="Mayor"),CONCATENATE("R",'GESTION - FISCAL - DESASTRES'!#REF!),"")</f>
        <v>#REF!</v>
      </c>
      <c r="AC18" s="289"/>
      <c r="AD18" s="289" t="e">
        <f>IF(AND('GESTION - FISCAL - DESASTRES'!#REF!="Alta",'GESTION - FISCAL - DESASTRES'!#REF!="Mayor"),CONCATENATE("R",'GESTION - FISCAL - DESASTRES'!#REF!),"")</f>
        <v>#REF!</v>
      </c>
      <c r="AE18" s="289"/>
      <c r="AF18" s="289" t="e">
        <f>IF(AND('GESTION - FISCAL - DESASTRES'!#REF!="Alta",'GESTION - FISCAL - DESASTRES'!#REF!="Mayor"),CONCATENATE("R",'GESTION - FISCAL - DESASTRES'!#REF!),"")</f>
        <v>#REF!</v>
      </c>
      <c r="AG18" s="290"/>
      <c r="AH18" s="300" t="e">
        <f>IF(AND('GESTION - FISCAL - DESASTRES'!#REF!="Alta",'GESTION - FISCAL - DESASTRES'!#REF!="Catastrófico"),CONCATENATE("R",'GESTION - FISCAL - DESASTRES'!#REF!),"")</f>
        <v>#REF!</v>
      </c>
      <c r="AI18" s="301"/>
      <c r="AJ18" s="301" t="e">
        <f>IF(AND('GESTION - FISCAL - DESASTRES'!#REF!="Alta",'GESTION - FISCAL - DESASTRES'!#REF!="Catastrófico"),CONCATENATE("R",'GESTION - FISCAL - DESASTRES'!#REF!),"")</f>
        <v>#REF!</v>
      </c>
      <c r="AK18" s="301"/>
      <c r="AL18" s="301" t="e">
        <f>IF(AND('GESTION - FISCAL - DESASTRES'!#REF!="Alta",'GESTION - FISCAL - DESASTRES'!#REF!="Catastrófico"),CONCATENATE("R",'GESTION - FISCAL - DESASTRES'!#REF!),"")</f>
        <v>#REF!</v>
      </c>
      <c r="AM18" s="302"/>
      <c r="AN18" s="72"/>
      <c r="AO18" s="256"/>
      <c r="AP18" s="257"/>
      <c r="AQ18" s="257"/>
      <c r="AR18" s="257"/>
      <c r="AS18" s="257"/>
      <c r="AT18" s="258"/>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row>
    <row r="19" spans="1:80" ht="15" customHeight="1" x14ac:dyDescent="0.25">
      <c r="A19" s="72"/>
      <c r="B19" s="242"/>
      <c r="C19" s="242"/>
      <c r="D19" s="243"/>
      <c r="E19" s="283"/>
      <c r="F19" s="284"/>
      <c r="G19" s="284"/>
      <c r="H19" s="284"/>
      <c r="I19" s="284"/>
      <c r="J19" s="309"/>
      <c r="K19" s="310"/>
      <c r="L19" s="310"/>
      <c r="M19" s="310"/>
      <c r="N19" s="310"/>
      <c r="O19" s="311"/>
      <c r="P19" s="309"/>
      <c r="Q19" s="310"/>
      <c r="R19" s="310"/>
      <c r="S19" s="310"/>
      <c r="T19" s="310"/>
      <c r="U19" s="311"/>
      <c r="V19" s="293"/>
      <c r="W19" s="289"/>
      <c r="X19" s="289"/>
      <c r="Y19" s="289"/>
      <c r="Z19" s="289"/>
      <c r="AA19" s="290"/>
      <c r="AB19" s="293"/>
      <c r="AC19" s="289"/>
      <c r="AD19" s="289"/>
      <c r="AE19" s="289"/>
      <c r="AF19" s="289"/>
      <c r="AG19" s="290"/>
      <c r="AH19" s="300"/>
      <c r="AI19" s="301"/>
      <c r="AJ19" s="301"/>
      <c r="AK19" s="301"/>
      <c r="AL19" s="301"/>
      <c r="AM19" s="302"/>
      <c r="AN19" s="72"/>
      <c r="AO19" s="256"/>
      <c r="AP19" s="257"/>
      <c r="AQ19" s="257"/>
      <c r="AR19" s="257"/>
      <c r="AS19" s="257"/>
      <c r="AT19" s="258"/>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row>
    <row r="20" spans="1:80" ht="15" customHeight="1" x14ac:dyDescent="0.25">
      <c r="A20" s="72"/>
      <c r="B20" s="242"/>
      <c r="C20" s="242"/>
      <c r="D20" s="243"/>
      <c r="E20" s="283"/>
      <c r="F20" s="284"/>
      <c r="G20" s="284"/>
      <c r="H20" s="284"/>
      <c r="I20" s="284"/>
      <c r="J20" s="309" t="e">
        <f>IF(AND('GESTION - FISCAL - DESASTRES'!#REF!="Alta",'GESTION - FISCAL - DESASTRES'!#REF!="Leve"),CONCATENATE("R",'GESTION - FISCAL - DESASTRES'!#REF!),"")</f>
        <v>#REF!</v>
      </c>
      <c r="K20" s="310"/>
      <c r="L20" s="310" t="e">
        <f>IF(AND('GESTION - FISCAL - DESASTRES'!#REF!="Alta",'GESTION - FISCAL - DESASTRES'!#REF!="Leve"),CONCATENATE("R",'GESTION - FISCAL - DESASTRES'!#REF!),"")</f>
        <v>#REF!</v>
      </c>
      <c r="M20" s="310"/>
      <c r="N20" s="310" t="e">
        <f>IF(AND('GESTION - FISCAL - DESASTRES'!#REF!="Alta",'GESTION - FISCAL - DESASTRES'!#REF!="Leve"),CONCATENATE("R",'GESTION - FISCAL - DESASTRES'!#REF!),"")</f>
        <v>#REF!</v>
      </c>
      <c r="O20" s="311"/>
      <c r="P20" s="309" t="e">
        <f>IF(AND('GESTION - FISCAL - DESASTRES'!#REF!="Alta",'GESTION - FISCAL - DESASTRES'!#REF!="Menor"),CONCATENATE("R",'GESTION - FISCAL - DESASTRES'!#REF!),"")</f>
        <v>#REF!</v>
      </c>
      <c r="Q20" s="310"/>
      <c r="R20" s="310" t="e">
        <f>IF(AND('GESTION - FISCAL - DESASTRES'!#REF!="Alta",'GESTION - FISCAL - DESASTRES'!#REF!="Menor"),CONCATENATE("R",'GESTION - FISCAL - DESASTRES'!#REF!),"")</f>
        <v>#REF!</v>
      </c>
      <c r="S20" s="310"/>
      <c r="T20" s="310" t="e">
        <f>IF(AND('GESTION - FISCAL - DESASTRES'!#REF!="Alta",'GESTION - FISCAL - DESASTRES'!#REF!="Menor"),CONCATENATE("R",'GESTION - FISCAL - DESASTRES'!#REF!),"")</f>
        <v>#REF!</v>
      </c>
      <c r="U20" s="311"/>
      <c r="V20" s="293" t="e">
        <f>IF(AND('GESTION - FISCAL - DESASTRES'!#REF!="Alta",'GESTION - FISCAL - DESASTRES'!#REF!="Moderado"),CONCATENATE("R",'GESTION - FISCAL - DESASTRES'!#REF!),"")</f>
        <v>#REF!</v>
      </c>
      <c r="W20" s="289"/>
      <c r="X20" s="289" t="e">
        <f>IF(AND('GESTION - FISCAL - DESASTRES'!#REF!="Alta",'GESTION - FISCAL - DESASTRES'!#REF!="Moderado"),CONCATENATE("R",'GESTION - FISCAL - DESASTRES'!#REF!),"")</f>
        <v>#REF!</v>
      </c>
      <c r="Y20" s="289"/>
      <c r="Z20" s="289" t="e">
        <f>IF(AND('GESTION - FISCAL - DESASTRES'!#REF!="Alta",'GESTION - FISCAL - DESASTRES'!#REF!="Moderado"),CONCATENATE("R",'GESTION - FISCAL - DESASTRES'!#REF!),"")</f>
        <v>#REF!</v>
      </c>
      <c r="AA20" s="290"/>
      <c r="AB20" s="293" t="e">
        <f>IF(AND('GESTION - FISCAL - DESASTRES'!#REF!="Alta",'GESTION - FISCAL - DESASTRES'!#REF!="Mayor"),CONCATENATE("R",'GESTION - FISCAL - DESASTRES'!#REF!),"")</f>
        <v>#REF!</v>
      </c>
      <c r="AC20" s="289"/>
      <c r="AD20" s="289" t="e">
        <f>IF(AND('GESTION - FISCAL - DESASTRES'!#REF!="Alta",'GESTION - FISCAL - DESASTRES'!#REF!="Mayor"),CONCATENATE("R",'GESTION - FISCAL - DESASTRES'!#REF!),"")</f>
        <v>#REF!</v>
      </c>
      <c r="AE20" s="289"/>
      <c r="AF20" s="289" t="e">
        <f>IF(AND('GESTION - FISCAL - DESASTRES'!#REF!="Alta",'GESTION - FISCAL - DESASTRES'!#REF!="Mayor"),CONCATENATE("R",'GESTION - FISCAL - DESASTRES'!#REF!),"")</f>
        <v>#REF!</v>
      </c>
      <c r="AG20" s="290"/>
      <c r="AH20" s="300" t="e">
        <f>IF(AND('GESTION - FISCAL - DESASTRES'!#REF!="Alta",'GESTION - FISCAL - DESASTRES'!#REF!="Catastrófico"),CONCATENATE("R",'GESTION - FISCAL - DESASTRES'!#REF!),"")</f>
        <v>#REF!</v>
      </c>
      <c r="AI20" s="301"/>
      <c r="AJ20" s="301" t="e">
        <f>IF(AND('GESTION - FISCAL - DESASTRES'!#REF!="Alta",'GESTION - FISCAL - DESASTRES'!#REF!="Catastrófico"),CONCATENATE("R",'GESTION - FISCAL - DESASTRES'!#REF!),"")</f>
        <v>#REF!</v>
      </c>
      <c r="AK20" s="301"/>
      <c r="AL20" s="301" t="e">
        <f>IF(AND('GESTION - FISCAL - DESASTRES'!#REF!="Alta",'GESTION - FISCAL - DESASTRES'!#REF!="Catastrófico"),CONCATENATE("R",'GESTION - FISCAL - DESASTRES'!#REF!),"")</f>
        <v>#REF!</v>
      </c>
      <c r="AM20" s="302"/>
      <c r="AN20" s="72"/>
      <c r="AO20" s="256"/>
      <c r="AP20" s="257"/>
      <c r="AQ20" s="257"/>
      <c r="AR20" s="257"/>
      <c r="AS20" s="257"/>
      <c r="AT20" s="258"/>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row>
    <row r="21" spans="1:80" ht="15.75" customHeight="1" thickBot="1" x14ac:dyDescent="0.3">
      <c r="A21" s="72"/>
      <c r="B21" s="242"/>
      <c r="C21" s="242"/>
      <c r="D21" s="243"/>
      <c r="E21" s="286"/>
      <c r="F21" s="287"/>
      <c r="G21" s="287"/>
      <c r="H21" s="287"/>
      <c r="I21" s="287"/>
      <c r="J21" s="312"/>
      <c r="K21" s="313"/>
      <c r="L21" s="313"/>
      <c r="M21" s="313"/>
      <c r="N21" s="313"/>
      <c r="O21" s="314"/>
      <c r="P21" s="312"/>
      <c r="Q21" s="313"/>
      <c r="R21" s="313"/>
      <c r="S21" s="313"/>
      <c r="T21" s="313"/>
      <c r="U21" s="314"/>
      <c r="V21" s="297"/>
      <c r="W21" s="298"/>
      <c r="X21" s="298"/>
      <c r="Y21" s="298"/>
      <c r="Z21" s="298"/>
      <c r="AA21" s="299"/>
      <c r="AB21" s="297"/>
      <c r="AC21" s="298"/>
      <c r="AD21" s="298"/>
      <c r="AE21" s="298"/>
      <c r="AF21" s="298"/>
      <c r="AG21" s="299"/>
      <c r="AH21" s="303"/>
      <c r="AI21" s="304"/>
      <c r="AJ21" s="304"/>
      <c r="AK21" s="304"/>
      <c r="AL21" s="304"/>
      <c r="AM21" s="305"/>
      <c r="AN21" s="72"/>
      <c r="AO21" s="259"/>
      <c r="AP21" s="260"/>
      <c r="AQ21" s="260"/>
      <c r="AR21" s="260"/>
      <c r="AS21" s="260"/>
      <c r="AT21" s="261"/>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row>
    <row r="22" spans="1:80" x14ac:dyDescent="0.25">
      <c r="A22" s="72"/>
      <c r="B22" s="242"/>
      <c r="C22" s="242"/>
      <c r="D22" s="243"/>
      <c r="E22" s="280" t="s">
        <v>258</v>
      </c>
      <c r="F22" s="281"/>
      <c r="G22" s="281"/>
      <c r="H22" s="281"/>
      <c r="I22" s="282"/>
      <c r="J22" s="315" t="e">
        <f>IF(AND('GESTION - FISCAL - DESASTRES'!#REF!="Media",'GESTION - FISCAL - DESASTRES'!#REF!="Leve"),CONCATENATE("R",'GESTION - FISCAL - DESASTRES'!#REF!),"")</f>
        <v>#REF!</v>
      </c>
      <c r="K22" s="316"/>
      <c r="L22" s="316" t="e">
        <f>IF(AND('GESTION - FISCAL - DESASTRES'!#REF!="Media",'GESTION - FISCAL - DESASTRES'!#REF!="Leve"),CONCATENATE("R",'GESTION - FISCAL - DESASTRES'!#REF!),"")</f>
        <v>#REF!</v>
      </c>
      <c r="M22" s="316"/>
      <c r="N22" s="316" t="e">
        <f>IF(AND('GESTION - FISCAL - DESASTRES'!#REF!="Media",'GESTION - FISCAL - DESASTRES'!#REF!="Leve"),CONCATENATE("R",'GESTION - FISCAL - DESASTRES'!#REF!),"")</f>
        <v>#REF!</v>
      </c>
      <c r="O22" s="317"/>
      <c r="P22" s="315" t="e">
        <f>IF(AND('GESTION - FISCAL - DESASTRES'!#REF!="Media",'GESTION - FISCAL - DESASTRES'!#REF!="Menor"),CONCATENATE("R",'GESTION - FISCAL - DESASTRES'!#REF!),"")</f>
        <v>#REF!</v>
      </c>
      <c r="Q22" s="316"/>
      <c r="R22" s="316" t="e">
        <f>IF(AND('GESTION - FISCAL - DESASTRES'!#REF!="Media",'GESTION - FISCAL - DESASTRES'!#REF!="Menor"),CONCATENATE("R",'GESTION - FISCAL - DESASTRES'!#REF!),"")</f>
        <v>#REF!</v>
      </c>
      <c r="S22" s="316"/>
      <c r="T22" s="316" t="e">
        <f>IF(AND('GESTION - FISCAL - DESASTRES'!#REF!="Media",'GESTION - FISCAL - DESASTRES'!#REF!="Menor"),CONCATENATE("R",'GESTION - FISCAL - DESASTRES'!#REF!),"")</f>
        <v>#REF!</v>
      </c>
      <c r="U22" s="317"/>
      <c r="V22" s="315" t="e">
        <f>IF(AND('GESTION - FISCAL - DESASTRES'!#REF!="Media",'GESTION - FISCAL - DESASTRES'!#REF!="Moderado"),CONCATENATE("R",'GESTION - FISCAL - DESASTRES'!#REF!),"")</f>
        <v>#REF!</v>
      </c>
      <c r="W22" s="316"/>
      <c r="X22" s="316" t="e">
        <f>IF(AND('GESTION - FISCAL - DESASTRES'!#REF!="Media",'GESTION - FISCAL - DESASTRES'!#REF!="Moderado"),CONCATENATE("R",'GESTION - FISCAL - DESASTRES'!#REF!),"")</f>
        <v>#REF!</v>
      </c>
      <c r="Y22" s="316"/>
      <c r="Z22" s="316" t="e">
        <f>IF(AND('GESTION - FISCAL - DESASTRES'!#REF!="Media",'GESTION - FISCAL - DESASTRES'!#REF!="Moderado"),CONCATENATE("R",'GESTION - FISCAL - DESASTRES'!#REF!),"")</f>
        <v>#REF!</v>
      </c>
      <c r="AA22" s="317"/>
      <c r="AB22" s="291" t="e">
        <f>IF(AND('GESTION - FISCAL - DESASTRES'!#REF!="Media",'GESTION - FISCAL - DESASTRES'!#REF!="Mayor"),CONCATENATE("R",'GESTION - FISCAL - DESASTRES'!#REF!),"")</f>
        <v>#REF!</v>
      </c>
      <c r="AC22" s="292"/>
      <c r="AD22" s="292" t="e">
        <f>IF(AND('GESTION - FISCAL - DESASTRES'!#REF!="Media",'GESTION - FISCAL - DESASTRES'!#REF!="Mayor"),CONCATENATE("R",'GESTION - FISCAL - DESASTRES'!#REF!),"")</f>
        <v>#REF!</v>
      </c>
      <c r="AE22" s="292"/>
      <c r="AF22" s="292" t="e">
        <f>IF(AND('GESTION - FISCAL - DESASTRES'!#REF!="Media",'GESTION - FISCAL - DESASTRES'!#REF!="Mayor"),CONCATENATE("R",'GESTION - FISCAL - DESASTRES'!#REF!),"")</f>
        <v>#REF!</v>
      </c>
      <c r="AG22" s="294"/>
      <c r="AH22" s="306" t="e">
        <f>IF(AND('GESTION - FISCAL - DESASTRES'!#REF!="Media",'GESTION - FISCAL - DESASTRES'!#REF!="Catastrófico"),CONCATENATE("R",'GESTION - FISCAL - DESASTRES'!#REF!),"")</f>
        <v>#REF!</v>
      </c>
      <c r="AI22" s="307"/>
      <c r="AJ22" s="307" t="e">
        <f>IF(AND('GESTION - FISCAL - DESASTRES'!#REF!="Media",'GESTION - FISCAL - DESASTRES'!#REF!="Catastrófico"),CONCATENATE("R",'GESTION - FISCAL - DESASTRES'!#REF!),"")</f>
        <v>#REF!</v>
      </c>
      <c r="AK22" s="307"/>
      <c r="AL22" s="307" t="e">
        <f>IF(AND('GESTION - FISCAL - DESASTRES'!#REF!="Media",'GESTION - FISCAL - DESASTRES'!#REF!="Catastrófico"),CONCATENATE("R",'GESTION - FISCAL - DESASTRES'!#REF!),"")</f>
        <v>#REF!</v>
      </c>
      <c r="AM22" s="308"/>
      <c r="AN22" s="72"/>
      <c r="AO22" s="262" t="s">
        <v>259</v>
      </c>
      <c r="AP22" s="263"/>
      <c r="AQ22" s="263"/>
      <c r="AR22" s="263"/>
      <c r="AS22" s="263"/>
      <c r="AT22" s="264"/>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row>
    <row r="23" spans="1:80" x14ac:dyDescent="0.25">
      <c r="A23" s="72"/>
      <c r="B23" s="242"/>
      <c r="C23" s="242"/>
      <c r="D23" s="243"/>
      <c r="E23" s="283"/>
      <c r="F23" s="284"/>
      <c r="G23" s="284"/>
      <c r="H23" s="284"/>
      <c r="I23" s="285"/>
      <c r="J23" s="309"/>
      <c r="K23" s="310"/>
      <c r="L23" s="310"/>
      <c r="M23" s="310"/>
      <c r="N23" s="310"/>
      <c r="O23" s="311"/>
      <c r="P23" s="309"/>
      <c r="Q23" s="310"/>
      <c r="R23" s="310"/>
      <c r="S23" s="310"/>
      <c r="T23" s="310"/>
      <c r="U23" s="311"/>
      <c r="V23" s="309"/>
      <c r="W23" s="310"/>
      <c r="X23" s="310"/>
      <c r="Y23" s="310"/>
      <c r="Z23" s="310"/>
      <c r="AA23" s="311"/>
      <c r="AB23" s="293"/>
      <c r="AC23" s="289"/>
      <c r="AD23" s="289"/>
      <c r="AE23" s="289"/>
      <c r="AF23" s="289"/>
      <c r="AG23" s="290"/>
      <c r="AH23" s="300"/>
      <c r="AI23" s="301"/>
      <c r="AJ23" s="301"/>
      <c r="AK23" s="301"/>
      <c r="AL23" s="301"/>
      <c r="AM23" s="302"/>
      <c r="AN23" s="72"/>
      <c r="AO23" s="265"/>
      <c r="AP23" s="266"/>
      <c r="AQ23" s="266"/>
      <c r="AR23" s="266"/>
      <c r="AS23" s="266"/>
      <c r="AT23" s="267"/>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row>
    <row r="24" spans="1:80" x14ac:dyDescent="0.25">
      <c r="A24" s="72"/>
      <c r="B24" s="242"/>
      <c r="C24" s="242"/>
      <c r="D24" s="243"/>
      <c r="E24" s="283"/>
      <c r="F24" s="284"/>
      <c r="G24" s="284"/>
      <c r="H24" s="284"/>
      <c r="I24" s="285"/>
      <c r="J24" s="309" t="e">
        <f>IF(AND('GESTION - FISCAL - DESASTRES'!#REF!="Media",'GESTION - FISCAL - DESASTRES'!#REF!="Leve"),CONCATENATE("R",'GESTION - FISCAL - DESASTRES'!#REF!),"")</f>
        <v>#REF!</v>
      </c>
      <c r="K24" s="310"/>
      <c r="L24" s="310" t="e">
        <f>IF(AND('GESTION - FISCAL - DESASTRES'!#REF!="Media",'GESTION - FISCAL - DESASTRES'!#REF!="Leve"),CONCATENATE("R",'GESTION - FISCAL - DESASTRES'!#REF!),"")</f>
        <v>#REF!</v>
      </c>
      <c r="M24" s="310"/>
      <c r="N24" s="310" t="e">
        <f>IF(AND('GESTION - FISCAL - DESASTRES'!#REF!="Media",'GESTION - FISCAL - DESASTRES'!#REF!="Leve"),CONCATENATE("R",'GESTION - FISCAL - DESASTRES'!#REF!),"")</f>
        <v>#REF!</v>
      </c>
      <c r="O24" s="311"/>
      <c r="P24" s="309" t="e">
        <f>IF(AND('GESTION - FISCAL - DESASTRES'!#REF!="Media",'GESTION - FISCAL - DESASTRES'!#REF!="Menor"),CONCATENATE("R",'GESTION - FISCAL - DESASTRES'!#REF!),"")</f>
        <v>#REF!</v>
      </c>
      <c r="Q24" s="310"/>
      <c r="R24" s="310" t="e">
        <f>IF(AND('GESTION - FISCAL - DESASTRES'!#REF!="Media",'GESTION - FISCAL - DESASTRES'!#REF!="Menor"),CONCATENATE("R",'GESTION - FISCAL - DESASTRES'!#REF!),"")</f>
        <v>#REF!</v>
      </c>
      <c r="S24" s="310"/>
      <c r="T24" s="310" t="e">
        <f>IF(AND('GESTION - FISCAL - DESASTRES'!#REF!="Media",'GESTION - FISCAL - DESASTRES'!#REF!="Menor"),CONCATENATE("R",'GESTION - FISCAL - DESASTRES'!#REF!),"")</f>
        <v>#REF!</v>
      </c>
      <c r="U24" s="311"/>
      <c r="V24" s="309" t="e">
        <f>IF(AND('GESTION - FISCAL - DESASTRES'!#REF!="Media",'GESTION - FISCAL - DESASTRES'!#REF!="Moderado"),CONCATENATE("R",'GESTION - FISCAL - DESASTRES'!#REF!),"")</f>
        <v>#REF!</v>
      </c>
      <c r="W24" s="310"/>
      <c r="X24" s="310" t="e">
        <f>IF(AND('GESTION - FISCAL - DESASTRES'!#REF!="Media",'GESTION - FISCAL - DESASTRES'!#REF!="Moderado"),CONCATENATE("R",'GESTION - FISCAL - DESASTRES'!#REF!),"")</f>
        <v>#REF!</v>
      </c>
      <c r="Y24" s="310"/>
      <c r="Z24" s="310" t="e">
        <f>IF(AND('GESTION - FISCAL - DESASTRES'!#REF!="Media",'GESTION - FISCAL - DESASTRES'!#REF!="Moderado"),CONCATENATE("R",'GESTION - FISCAL - DESASTRES'!#REF!),"")</f>
        <v>#REF!</v>
      </c>
      <c r="AA24" s="311"/>
      <c r="AB24" s="293" t="e">
        <f>IF(AND('GESTION - FISCAL - DESASTRES'!#REF!="Media",'GESTION - FISCAL - DESASTRES'!#REF!="Mayor"),CONCATENATE("R",'GESTION - FISCAL - DESASTRES'!#REF!),"")</f>
        <v>#REF!</v>
      </c>
      <c r="AC24" s="289"/>
      <c r="AD24" s="289" t="e">
        <f>IF(AND('GESTION - FISCAL - DESASTRES'!#REF!="Media",'GESTION - FISCAL - DESASTRES'!#REF!="Mayor"),CONCATENATE("R",'GESTION - FISCAL - DESASTRES'!#REF!),"")</f>
        <v>#REF!</v>
      </c>
      <c r="AE24" s="289"/>
      <c r="AF24" s="289" t="e">
        <f>IF(AND('GESTION - FISCAL - DESASTRES'!#REF!="Media",'GESTION - FISCAL - DESASTRES'!#REF!="Mayor"),CONCATENATE("R",'GESTION - FISCAL - DESASTRES'!#REF!),"")</f>
        <v>#REF!</v>
      </c>
      <c r="AG24" s="290"/>
      <c r="AH24" s="300" t="e">
        <f>IF(AND('GESTION - FISCAL - DESASTRES'!#REF!="Media",'GESTION - FISCAL - DESASTRES'!#REF!="Catastrófico"),CONCATENATE("R",'GESTION - FISCAL - DESASTRES'!#REF!),"")</f>
        <v>#REF!</v>
      </c>
      <c r="AI24" s="301"/>
      <c r="AJ24" s="301" t="e">
        <f>IF(AND('GESTION - FISCAL - DESASTRES'!#REF!="Media",'GESTION - FISCAL - DESASTRES'!#REF!="Catastrófico"),CONCATENATE("R",'GESTION - FISCAL - DESASTRES'!#REF!),"")</f>
        <v>#REF!</v>
      </c>
      <c r="AK24" s="301"/>
      <c r="AL24" s="301" t="e">
        <f>IF(AND('GESTION - FISCAL - DESASTRES'!#REF!="Media",'GESTION - FISCAL - DESASTRES'!#REF!="Catastrófico"),CONCATENATE("R",'GESTION - FISCAL - DESASTRES'!#REF!),"")</f>
        <v>#REF!</v>
      </c>
      <c r="AM24" s="302"/>
      <c r="AN24" s="72"/>
      <c r="AO24" s="265"/>
      <c r="AP24" s="266"/>
      <c r="AQ24" s="266"/>
      <c r="AR24" s="266"/>
      <c r="AS24" s="266"/>
      <c r="AT24" s="267"/>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row>
    <row r="25" spans="1:80" x14ac:dyDescent="0.25">
      <c r="A25" s="72"/>
      <c r="B25" s="242"/>
      <c r="C25" s="242"/>
      <c r="D25" s="243"/>
      <c r="E25" s="283"/>
      <c r="F25" s="284"/>
      <c r="G25" s="284"/>
      <c r="H25" s="284"/>
      <c r="I25" s="285"/>
      <c r="J25" s="309"/>
      <c r="K25" s="310"/>
      <c r="L25" s="310"/>
      <c r="M25" s="310"/>
      <c r="N25" s="310"/>
      <c r="O25" s="311"/>
      <c r="P25" s="309"/>
      <c r="Q25" s="310"/>
      <c r="R25" s="310"/>
      <c r="S25" s="310"/>
      <c r="T25" s="310"/>
      <c r="U25" s="311"/>
      <c r="V25" s="309"/>
      <c r="W25" s="310"/>
      <c r="X25" s="310"/>
      <c r="Y25" s="310"/>
      <c r="Z25" s="310"/>
      <c r="AA25" s="311"/>
      <c r="AB25" s="293"/>
      <c r="AC25" s="289"/>
      <c r="AD25" s="289"/>
      <c r="AE25" s="289"/>
      <c r="AF25" s="289"/>
      <c r="AG25" s="290"/>
      <c r="AH25" s="300"/>
      <c r="AI25" s="301"/>
      <c r="AJ25" s="301"/>
      <c r="AK25" s="301"/>
      <c r="AL25" s="301"/>
      <c r="AM25" s="302"/>
      <c r="AN25" s="72"/>
      <c r="AO25" s="265"/>
      <c r="AP25" s="266"/>
      <c r="AQ25" s="266"/>
      <c r="AR25" s="266"/>
      <c r="AS25" s="266"/>
      <c r="AT25" s="267"/>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row>
    <row r="26" spans="1:80" x14ac:dyDescent="0.25">
      <c r="A26" s="72"/>
      <c r="B26" s="242"/>
      <c r="C26" s="242"/>
      <c r="D26" s="243"/>
      <c r="E26" s="283"/>
      <c r="F26" s="284"/>
      <c r="G26" s="284"/>
      <c r="H26" s="284"/>
      <c r="I26" s="285"/>
      <c r="J26" s="309" t="e">
        <f>IF(AND('GESTION - FISCAL - DESASTRES'!#REF!="Media",'GESTION - FISCAL - DESASTRES'!#REF!="Leve"),CONCATENATE("R",'GESTION - FISCAL - DESASTRES'!#REF!),"")</f>
        <v>#REF!</v>
      </c>
      <c r="K26" s="310"/>
      <c r="L26" s="310" t="e">
        <f>IF(AND('GESTION - FISCAL - DESASTRES'!#REF!="Media",'GESTION - FISCAL - DESASTRES'!#REF!="Leve"),CONCATENATE("R",'GESTION - FISCAL - DESASTRES'!#REF!),"")</f>
        <v>#REF!</v>
      </c>
      <c r="M26" s="310"/>
      <c r="N26" s="310" t="e">
        <f>IF(AND('GESTION - FISCAL - DESASTRES'!#REF!="Media",'GESTION - FISCAL - DESASTRES'!#REF!="Leve"),CONCATENATE("R",'GESTION - FISCAL - DESASTRES'!#REF!),"")</f>
        <v>#REF!</v>
      </c>
      <c r="O26" s="311"/>
      <c r="P26" s="309" t="e">
        <f>IF(AND('GESTION - FISCAL - DESASTRES'!#REF!="Media",'GESTION - FISCAL - DESASTRES'!#REF!="Menor"),CONCATENATE("R",'GESTION - FISCAL - DESASTRES'!#REF!),"")</f>
        <v>#REF!</v>
      </c>
      <c r="Q26" s="310"/>
      <c r="R26" s="310" t="e">
        <f>IF(AND('GESTION - FISCAL - DESASTRES'!#REF!="Media",'GESTION - FISCAL - DESASTRES'!#REF!="Menor"),CONCATENATE("R",'GESTION - FISCAL - DESASTRES'!#REF!),"")</f>
        <v>#REF!</v>
      </c>
      <c r="S26" s="310"/>
      <c r="T26" s="310" t="e">
        <f>IF(AND('GESTION - FISCAL - DESASTRES'!#REF!="Media",'GESTION - FISCAL - DESASTRES'!#REF!="Menor"),CONCATENATE("R",'GESTION - FISCAL - DESASTRES'!#REF!),"")</f>
        <v>#REF!</v>
      </c>
      <c r="U26" s="311"/>
      <c r="V26" s="309" t="e">
        <f>IF(AND('GESTION - FISCAL - DESASTRES'!#REF!="Media",'GESTION - FISCAL - DESASTRES'!#REF!="Moderado"),CONCATENATE("R",'GESTION - FISCAL - DESASTRES'!#REF!),"")</f>
        <v>#REF!</v>
      </c>
      <c r="W26" s="310"/>
      <c r="X26" s="310" t="e">
        <f>IF(AND('GESTION - FISCAL - DESASTRES'!#REF!="Media",'GESTION - FISCAL - DESASTRES'!#REF!="Moderado"),CONCATENATE("R",'GESTION - FISCAL - DESASTRES'!#REF!),"")</f>
        <v>#REF!</v>
      </c>
      <c r="Y26" s="310"/>
      <c r="Z26" s="310" t="e">
        <f>IF(AND('GESTION - FISCAL - DESASTRES'!#REF!="Media",'GESTION - FISCAL - DESASTRES'!#REF!="Moderado"),CONCATENATE("R",'GESTION - FISCAL - DESASTRES'!#REF!),"")</f>
        <v>#REF!</v>
      </c>
      <c r="AA26" s="311"/>
      <c r="AB26" s="293" t="e">
        <f>IF(AND('GESTION - FISCAL - DESASTRES'!#REF!="Media",'GESTION - FISCAL - DESASTRES'!#REF!="Mayor"),CONCATENATE("R",'GESTION - FISCAL - DESASTRES'!#REF!),"")</f>
        <v>#REF!</v>
      </c>
      <c r="AC26" s="289"/>
      <c r="AD26" s="289" t="e">
        <f>IF(AND('GESTION - FISCAL - DESASTRES'!#REF!="Media",'GESTION - FISCAL - DESASTRES'!#REF!="Mayor"),CONCATENATE("R",'GESTION - FISCAL - DESASTRES'!#REF!),"")</f>
        <v>#REF!</v>
      </c>
      <c r="AE26" s="289"/>
      <c r="AF26" s="289" t="e">
        <f>IF(AND('GESTION - FISCAL - DESASTRES'!#REF!="Media",'GESTION - FISCAL - DESASTRES'!#REF!="Mayor"),CONCATENATE("R",'GESTION - FISCAL - DESASTRES'!#REF!),"")</f>
        <v>#REF!</v>
      </c>
      <c r="AG26" s="290"/>
      <c r="AH26" s="300" t="e">
        <f>IF(AND('GESTION - FISCAL - DESASTRES'!#REF!="Media",'GESTION - FISCAL - DESASTRES'!#REF!="Catastrófico"),CONCATENATE("R",'GESTION - FISCAL - DESASTRES'!#REF!),"")</f>
        <v>#REF!</v>
      </c>
      <c r="AI26" s="301"/>
      <c r="AJ26" s="301" t="e">
        <f>IF(AND('GESTION - FISCAL - DESASTRES'!#REF!="Media",'GESTION - FISCAL - DESASTRES'!#REF!="Catastrófico"),CONCATENATE("R",'GESTION - FISCAL - DESASTRES'!#REF!),"")</f>
        <v>#REF!</v>
      </c>
      <c r="AK26" s="301"/>
      <c r="AL26" s="301" t="e">
        <f>IF(AND('GESTION - FISCAL - DESASTRES'!#REF!="Media",'GESTION - FISCAL - DESASTRES'!#REF!="Catastrófico"),CONCATENATE("R",'GESTION - FISCAL - DESASTRES'!#REF!),"")</f>
        <v>#REF!</v>
      </c>
      <c r="AM26" s="302"/>
      <c r="AN26" s="72"/>
      <c r="AO26" s="265"/>
      <c r="AP26" s="266"/>
      <c r="AQ26" s="266"/>
      <c r="AR26" s="266"/>
      <c r="AS26" s="266"/>
      <c r="AT26" s="267"/>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row>
    <row r="27" spans="1:80" x14ac:dyDescent="0.25">
      <c r="A27" s="72"/>
      <c r="B27" s="242"/>
      <c r="C27" s="242"/>
      <c r="D27" s="243"/>
      <c r="E27" s="283"/>
      <c r="F27" s="284"/>
      <c r="G27" s="284"/>
      <c r="H27" s="284"/>
      <c r="I27" s="285"/>
      <c r="J27" s="309"/>
      <c r="K27" s="310"/>
      <c r="L27" s="310"/>
      <c r="M27" s="310"/>
      <c r="N27" s="310"/>
      <c r="O27" s="311"/>
      <c r="P27" s="309"/>
      <c r="Q27" s="310"/>
      <c r="R27" s="310"/>
      <c r="S27" s="310"/>
      <c r="T27" s="310"/>
      <c r="U27" s="311"/>
      <c r="V27" s="309"/>
      <c r="W27" s="310"/>
      <c r="X27" s="310"/>
      <c r="Y27" s="310"/>
      <c r="Z27" s="310"/>
      <c r="AA27" s="311"/>
      <c r="AB27" s="293"/>
      <c r="AC27" s="289"/>
      <c r="AD27" s="289"/>
      <c r="AE27" s="289"/>
      <c r="AF27" s="289"/>
      <c r="AG27" s="290"/>
      <c r="AH27" s="300"/>
      <c r="AI27" s="301"/>
      <c r="AJ27" s="301"/>
      <c r="AK27" s="301"/>
      <c r="AL27" s="301"/>
      <c r="AM27" s="302"/>
      <c r="AN27" s="72"/>
      <c r="AO27" s="265"/>
      <c r="AP27" s="266"/>
      <c r="AQ27" s="266"/>
      <c r="AR27" s="266"/>
      <c r="AS27" s="266"/>
      <c r="AT27" s="267"/>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row>
    <row r="28" spans="1:80" x14ac:dyDescent="0.25">
      <c r="A28" s="72"/>
      <c r="B28" s="242"/>
      <c r="C28" s="242"/>
      <c r="D28" s="243"/>
      <c r="E28" s="283"/>
      <c r="F28" s="284"/>
      <c r="G28" s="284"/>
      <c r="H28" s="284"/>
      <c r="I28" s="285"/>
      <c r="J28" s="309" t="e">
        <f>IF(AND('GESTION - FISCAL - DESASTRES'!#REF!="Media",'GESTION - FISCAL - DESASTRES'!#REF!="Leve"),CONCATENATE("R",'GESTION - FISCAL - DESASTRES'!#REF!),"")</f>
        <v>#REF!</v>
      </c>
      <c r="K28" s="310"/>
      <c r="L28" s="310" t="e">
        <f>IF(AND('GESTION - FISCAL - DESASTRES'!#REF!="Media",'GESTION - FISCAL - DESASTRES'!#REF!="Leve"),CONCATENATE("R",'GESTION - FISCAL - DESASTRES'!#REF!),"")</f>
        <v>#REF!</v>
      </c>
      <c r="M28" s="310"/>
      <c r="N28" s="310" t="e">
        <f>IF(AND('GESTION - FISCAL - DESASTRES'!#REF!="Media",'GESTION - FISCAL - DESASTRES'!#REF!="Leve"),CONCATENATE("R",'GESTION - FISCAL - DESASTRES'!#REF!),"")</f>
        <v>#REF!</v>
      </c>
      <c r="O28" s="311"/>
      <c r="P28" s="309" t="e">
        <f>IF(AND('GESTION - FISCAL - DESASTRES'!#REF!="Media",'GESTION - FISCAL - DESASTRES'!#REF!="Menor"),CONCATENATE("R",'GESTION - FISCAL - DESASTRES'!#REF!),"")</f>
        <v>#REF!</v>
      </c>
      <c r="Q28" s="310"/>
      <c r="R28" s="310" t="e">
        <f>IF(AND('GESTION - FISCAL - DESASTRES'!#REF!="Media",'GESTION - FISCAL - DESASTRES'!#REF!="Menor"),CONCATENATE("R",'GESTION - FISCAL - DESASTRES'!#REF!),"")</f>
        <v>#REF!</v>
      </c>
      <c r="S28" s="310"/>
      <c r="T28" s="310" t="e">
        <f>IF(AND('GESTION - FISCAL - DESASTRES'!#REF!="Media",'GESTION - FISCAL - DESASTRES'!#REF!="Menor"),CONCATENATE("R",'GESTION - FISCAL - DESASTRES'!#REF!),"")</f>
        <v>#REF!</v>
      </c>
      <c r="U28" s="311"/>
      <c r="V28" s="309" t="e">
        <f>IF(AND('GESTION - FISCAL - DESASTRES'!#REF!="Media",'GESTION - FISCAL - DESASTRES'!#REF!="Moderado"),CONCATENATE("R",'GESTION - FISCAL - DESASTRES'!#REF!),"")</f>
        <v>#REF!</v>
      </c>
      <c r="W28" s="310"/>
      <c r="X28" s="310" t="e">
        <f>IF(AND('GESTION - FISCAL - DESASTRES'!#REF!="Media",'GESTION - FISCAL - DESASTRES'!#REF!="Moderado"),CONCATENATE("R",'GESTION - FISCAL - DESASTRES'!#REF!),"")</f>
        <v>#REF!</v>
      </c>
      <c r="Y28" s="310"/>
      <c r="Z28" s="310" t="e">
        <f>IF(AND('GESTION - FISCAL - DESASTRES'!#REF!="Media",'GESTION - FISCAL - DESASTRES'!#REF!="Moderado"),CONCATENATE("R",'GESTION - FISCAL - DESASTRES'!#REF!),"")</f>
        <v>#REF!</v>
      </c>
      <c r="AA28" s="311"/>
      <c r="AB28" s="293" t="e">
        <f>IF(AND('GESTION - FISCAL - DESASTRES'!#REF!="Media",'GESTION - FISCAL - DESASTRES'!#REF!="Mayor"),CONCATENATE("R",'GESTION - FISCAL - DESASTRES'!#REF!),"")</f>
        <v>#REF!</v>
      </c>
      <c r="AC28" s="289"/>
      <c r="AD28" s="289" t="e">
        <f>IF(AND('GESTION - FISCAL - DESASTRES'!#REF!="Media",'GESTION - FISCAL - DESASTRES'!#REF!="Mayor"),CONCATENATE("R",'GESTION - FISCAL - DESASTRES'!#REF!),"")</f>
        <v>#REF!</v>
      </c>
      <c r="AE28" s="289"/>
      <c r="AF28" s="289" t="e">
        <f>IF(AND('GESTION - FISCAL - DESASTRES'!#REF!="Media",'GESTION - FISCAL - DESASTRES'!#REF!="Mayor"),CONCATENATE("R",'GESTION - FISCAL - DESASTRES'!#REF!),"")</f>
        <v>#REF!</v>
      </c>
      <c r="AG28" s="290"/>
      <c r="AH28" s="300" t="e">
        <f>IF(AND('GESTION - FISCAL - DESASTRES'!#REF!="Media",'GESTION - FISCAL - DESASTRES'!#REF!="Catastrófico"),CONCATENATE("R",'GESTION - FISCAL - DESASTRES'!#REF!),"")</f>
        <v>#REF!</v>
      </c>
      <c r="AI28" s="301"/>
      <c r="AJ28" s="301" t="e">
        <f>IF(AND('GESTION - FISCAL - DESASTRES'!#REF!="Media",'GESTION - FISCAL - DESASTRES'!#REF!="Catastrófico"),CONCATENATE("R",'GESTION - FISCAL - DESASTRES'!#REF!),"")</f>
        <v>#REF!</v>
      </c>
      <c r="AK28" s="301"/>
      <c r="AL28" s="301" t="e">
        <f>IF(AND('GESTION - FISCAL - DESASTRES'!#REF!="Media",'GESTION - FISCAL - DESASTRES'!#REF!="Catastrófico"),CONCATENATE("R",'GESTION - FISCAL - DESASTRES'!#REF!),"")</f>
        <v>#REF!</v>
      </c>
      <c r="AM28" s="302"/>
      <c r="AN28" s="72"/>
      <c r="AO28" s="265"/>
      <c r="AP28" s="266"/>
      <c r="AQ28" s="266"/>
      <c r="AR28" s="266"/>
      <c r="AS28" s="266"/>
      <c r="AT28" s="267"/>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row>
    <row r="29" spans="1:80" ht="15.75" thickBot="1" x14ac:dyDescent="0.3">
      <c r="A29" s="72"/>
      <c r="B29" s="242"/>
      <c r="C29" s="242"/>
      <c r="D29" s="243"/>
      <c r="E29" s="286"/>
      <c r="F29" s="287"/>
      <c r="G29" s="287"/>
      <c r="H29" s="287"/>
      <c r="I29" s="288"/>
      <c r="J29" s="309"/>
      <c r="K29" s="310"/>
      <c r="L29" s="310"/>
      <c r="M29" s="310"/>
      <c r="N29" s="310"/>
      <c r="O29" s="311"/>
      <c r="P29" s="312"/>
      <c r="Q29" s="313"/>
      <c r="R29" s="313"/>
      <c r="S29" s="313"/>
      <c r="T29" s="313"/>
      <c r="U29" s="314"/>
      <c r="V29" s="312"/>
      <c r="W29" s="313"/>
      <c r="X29" s="313"/>
      <c r="Y29" s="313"/>
      <c r="Z29" s="313"/>
      <c r="AA29" s="314"/>
      <c r="AB29" s="297"/>
      <c r="AC29" s="298"/>
      <c r="AD29" s="298"/>
      <c r="AE29" s="298"/>
      <c r="AF29" s="298"/>
      <c r="AG29" s="299"/>
      <c r="AH29" s="303"/>
      <c r="AI29" s="304"/>
      <c r="AJ29" s="304"/>
      <c r="AK29" s="304"/>
      <c r="AL29" s="304"/>
      <c r="AM29" s="305"/>
      <c r="AN29" s="72"/>
      <c r="AO29" s="268"/>
      <c r="AP29" s="269"/>
      <c r="AQ29" s="269"/>
      <c r="AR29" s="269"/>
      <c r="AS29" s="269"/>
      <c r="AT29" s="270"/>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row>
    <row r="30" spans="1:80" x14ac:dyDescent="0.25">
      <c r="A30" s="72"/>
      <c r="B30" s="242"/>
      <c r="C30" s="242"/>
      <c r="D30" s="243"/>
      <c r="E30" s="280" t="s">
        <v>260</v>
      </c>
      <c r="F30" s="281"/>
      <c r="G30" s="281"/>
      <c r="H30" s="281"/>
      <c r="I30" s="281"/>
      <c r="J30" s="324" t="e">
        <f>IF(AND('GESTION - FISCAL - DESASTRES'!#REF!="Baja",'GESTION - FISCAL - DESASTRES'!#REF!="Leve"),CONCATENATE("R",'GESTION - FISCAL - DESASTRES'!#REF!),"")</f>
        <v>#REF!</v>
      </c>
      <c r="K30" s="325"/>
      <c r="L30" s="325" t="e">
        <f>IF(AND('GESTION - FISCAL - DESASTRES'!#REF!="Baja",'GESTION - FISCAL - DESASTRES'!#REF!="Leve"),CONCATENATE("R",'GESTION - FISCAL - DESASTRES'!#REF!),"")</f>
        <v>#REF!</v>
      </c>
      <c r="M30" s="325"/>
      <c r="N30" s="325" t="e">
        <f>IF(AND('GESTION - FISCAL - DESASTRES'!#REF!="Baja",'GESTION - FISCAL - DESASTRES'!#REF!="Leve"),CONCATENATE("R",'GESTION - FISCAL - DESASTRES'!#REF!),"")</f>
        <v>#REF!</v>
      </c>
      <c r="O30" s="326"/>
      <c r="P30" s="316" t="e">
        <f>IF(AND('GESTION - FISCAL - DESASTRES'!#REF!="Baja",'GESTION - FISCAL - DESASTRES'!#REF!="Menor"),CONCATENATE("R",'GESTION - FISCAL - DESASTRES'!#REF!),"")</f>
        <v>#REF!</v>
      </c>
      <c r="Q30" s="316"/>
      <c r="R30" s="316" t="e">
        <f>IF(AND('GESTION - FISCAL - DESASTRES'!#REF!="Baja",'GESTION - FISCAL - DESASTRES'!#REF!="Menor"),CONCATENATE("R",'GESTION - FISCAL - DESASTRES'!#REF!),"")</f>
        <v>#REF!</v>
      </c>
      <c r="S30" s="316"/>
      <c r="T30" s="316" t="e">
        <f>IF(AND('GESTION - FISCAL - DESASTRES'!#REF!="Baja",'GESTION - FISCAL - DESASTRES'!#REF!="Menor"),CONCATENATE("R",'GESTION - FISCAL - DESASTRES'!#REF!),"")</f>
        <v>#REF!</v>
      </c>
      <c r="U30" s="317"/>
      <c r="V30" s="315" t="e">
        <f>IF(AND('GESTION - FISCAL - DESASTRES'!#REF!="Baja",'GESTION - FISCAL - DESASTRES'!#REF!="Moderado"),CONCATENATE("R",'GESTION - FISCAL - DESASTRES'!#REF!),"")</f>
        <v>#REF!</v>
      </c>
      <c r="W30" s="316"/>
      <c r="X30" s="316" t="e">
        <f>IF(AND('GESTION - FISCAL - DESASTRES'!#REF!="Baja",'GESTION - FISCAL - DESASTRES'!#REF!="Moderado"),CONCATENATE("R",'GESTION - FISCAL - DESASTRES'!#REF!),"")</f>
        <v>#REF!</v>
      </c>
      <c r="Y30" s="316"/>
      <c r="Z30" s="316" t="e">
        <f>IF(AND('GESTION - FISCAL - DESASTRES'!#REF!="Baja",'GESTION - FISCAL - DESASTRES'!#REF!="Moderado"),CONCATENATE("R",'GESTION - FISCAL - DESASTRES'!#REF!),"")</f>
        <v>#REF!</v>
      </c>
      <c r="AA30" s="317"/>
      <c r="AB30" s="291" t="e">
        <f>IF(AND('GESTION - FISCAL - DESASTRES'!#REF!="Baja",'GESTION - FISCAL - DESASTRES'!#REF!="Mayor"),CONCATENATE("R",'GESTION - FISCAL - DESASTRES'!#REF!),"")</f>
        <v>#REF!</v>
      </c>
      <c r="AC30" s="292"/>
      <c r="AD30" s="292" t="e">
        <f>IF(AND('GESTION - FISCAL - DESASTRES'!#REF!="Baja",'GESTION - FISCAL - DESASTRES'!#REF!="Mayor"),CONCATENATE("R",'GESTION - FISCAL - DESASTRES'!#REF!),"")</f>
        <v>#REF!</v>
      </c>
      <c r="AE30" s="292"/>
      <c r="AF30" s="292" t="e">
        <f>IF(AND('GESTION - FISCAL - DESASTRES'!#REF!="Baja",'GESTION - FISCAL - DESASTRES'!#REF!="Mayor"),CONCATENATE("R",'GESTION - FISCAL - DESASTRES'!#REF!),"")</f>
        <v>#REF!</v>
      </c>
      <c r="AG30" s="294"/>
      <c r="AH30" s="306" t="e">
        <f>IF(AND('GESTION - FISCAL - DESASTRES'!#REF!="Baja",'GESTION - FISCAL - DESASTRES'!#REF!="Catastrófico"),CONCATENATE("R",'GESTION - FISCAL - DESASTRES'!#REF!),"")</f>
        <v>#REF!</v>
      </c>
      <c r="AI30" s="307"/>
      <c r="AJ30" s="307" t="e">
        <f>IF(AND('GESTION - FISCAL - DESASTRES'!#REF!="Baja",'GESTION - FISCAL - DESASTRES'!#REF!="Catastrófico"),CONCATENATE("R",'GESTION - FISCAL - DESASTRES'!#REF!),"")</f>
        <v>#REF!</v>
      </c>
      <c r="AK30" s="307"/>
      <c r="AL30" s="307" t="e">
        <f>IF(AND('GESTION - FISCAL - DESASTRES'!#REF!="Baja",'GESTION - FISCAL - DESASTRES'!#REF!="Catastrófico"),CONCATENATE("R",'GESTION - FISCAL - DESASTRES'!#REF!),"")</f>
        <v>#REF!</v>
      </c>
      <c r="AM30" s="308"/>
      <c r="AN30" s="72"/>
      <c r="AO30" s="271" t="s">
        <v>261</v>
      </c>
      <c r="AP30" s="272"/>
      <c r="AQ30" s="272"/>
      <c r="AR30" s="272"/>
      <c r="AS30" s="272"/>
      <c r="AT30" s="273"/>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row>
    <row r="31" spans="1:80" x14ac:dyDescent="0.25">
      <c r="A31" s="72"/>
      <c r="B31" s="242"/>
      <c r="C31" s="242"/>
      <c r="D31" s="243"/>
      <c r="E31" s="283"/>
      <c r="F31" s="284"/>
      <c r="G31" s="284"/>
      <c r="H31" s="284"/>
      <c r="I31" s="284"/>
      <c r="J31" s="320"/>
      <c r="K31" s="318"/>
      <c r="L31" s="318"/>
      <c r="M31" s="318"/>
      <c r="N31" s="318"/>
      <c r="O31" s="319"/>
      <c r="P31" s="310"/>
      <c r="Q31" s="310"/>
      <c r="R31" s="310"/>
      <c r="S31" s="310"/>
      <c r="T31" s="310"/>
      <c r="U31" s="311"/>
      <c r="V31" s="309"/>
      <c r="W31" s="310"/>
      <c r="X31" s="310"/>
      <c r="Y31" s="310"/>
      <c r="Z31" s="310"/>
      <c r="AA31" s="311"/>
      <c r="AB31" s="293"/>
      <c r="AC31" s="289"/>
      <c r="AD31" s="289"/>
      <c r="AE31" s="289"/>
      <c r="AF31" s="289"/>
      <c r="AG31" s="290"/>
      <c r="AH31" s="300"/>
      <c r="AI31" s="301"/>
      <c r="AJ31" s="301"/>
      <c r="AK31" s="301"/>
      <c r="AL31" s="301"/>
      <c r="AM31" s="302"/>
      <c r="AN31" s="72"/>
      <c r="AO31" s="274"/>
      <c r="AP31" s="275"/>
      <c r="AQ31" s="275"/>
      <c r="AR31" s="275"/>
      <c r="AS31" s="275"/>
      <c r="AT31" s="276"/>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row>
    <row r="32" spans="1:80" x14ac:dyDescent="0.25">
      <c r="A32" s="72"/>
      <c r="B32" s="242"/>
      <c r="C32" s="242"/>
      <c r="D32" s="243"/>
      <c r="E32" s="283"/>
      <c r="F32" s="284"/>
      <c r="G32" s="284"/>
      <c r="H32" s="284"/>
      <c r="I32" s="284"/>
      <c r="J32" s="320" t="e">
        <f>IF(AND('GESTION - FISCAL - DESASTRES'!#REF!="Baja",'GESTION - FISCAL - DESASTRES'!#REF!="Leve"),CONCATENATE("R",'GESTION - FISCAL - DESASTRES'!#REF!),"")</f>
        <v>#REF!</v>
      </c>
      <c r="K32" s="318"/>
      <c r="L32" s="318" t="e">
        <f>IF(AND('GESTION - FISCAL - DESASTRES'!#REF!="Baja",'GESTION - FISCAL - DESASTRES'!#REF!="Leve"),CONCATENATE("R",'GESTION - FISCAL - DESASTRES'!#REF!),"")</f>
        <v>#REF!</v>
      </c>
      <c r="M32" s="318"/>
      <c r="N32" s="318" t="e">
        <f>IF(AND('GESTION - FISCAL - DESASTRES'!#REF!="Baja",'GESTION - FISCAL - DESASTRES'!#REF!="Leve"),CONCATENATE("R",'GESTION - FISCAL - DESASTRES'!#REF!),"")</f>
        <v>#REF!</v>
      </c>
      <c r="O32" s="319"/>
      <c r="P32" s="310" t="e">
        <f>IF(AND('GESTION - FISCAL - DESASTRES'!#REF!="Baja",'GESTION - FISCAL - DESASTRES'!#REF!="Menor"),CONCATENATE("R",'GESTION - FISCAL - DESASTRES'!#REF!),"")</f>
        <v>#REF!</v>
      </c>
      <c r="Q32" s="310"/>
      <c r="R32" s="310" t="e">
        <f>IF(AND('GESTION - FISCAL - DESASTRES'!#REF!="Baja",'GESTION - FISCAL - DESASTRES'!#REF!="Menor"),CONCATENATE("R",'GESTION - FISCAL - DESASTRES'!#REF!),"")</f>
        <v>#REF!</v>
      </c>
      <c r="S32" s="310"/>
      <c r="T32" s="310" t="e">
        <f>IF(AND('GESTION - FISCAL - DESASTRES'!#REF!="Baja",'GESTION - FISCAL - DESASTRES'!#REF!="Menor"),CONCATENATE("R",'GESTION - FISCAL - DESASTRES'!#REF!),"")</f>
        <v>#REF!</v>
      </c>
      <c r="U32" s="311"/>
      <c r="V32" s="309" t="e">
        <f>IF(AND('GESTION - FISCAL - DESASTRES'!#REF!="Baja",'GESTION - FISCAL - DESASTRES'!#REF!="Moderado"),CONCATENATE("R",'GESTION - FISCAL - DESASTRES'!#REF!),"")</f>
        <v>#REF!</v>
      </c>
      <c r="W32" s="310"/>
      <c r="X32" s="310" t="e">
        <f>IF(AND('GESTION - FISCAL - DESASTRES'!#REF!="Baja",'GESTION - FISCAL - DESASTRES'!#REF!="Moderado"),CONCATENATE("R",'GESTION - FISCAL - DESASTRES'!#REF!),"")</f>
        <v>#REF!</v>
      </c>
      <c r="Y32" s="310"/>
      <c r="Z32" s="310" t="e">
        <f>IF(AND('GESTION - FISCAL - DESASTRES'!#REF!="Baja",'GESTION - FISCAL - DESASTRES'!#REF!="Moderado"),CONCATENATE("R",'GESTION - FISCAL - DESASTRES'!#REF!),"")</f>
        <v>#REF!</v>
      </c>
      <c r="AA32" s="311"/>
      <c r="AB32" s="293" t="e">
        <f>IF(AND('GESTION - FISCAL - DESASTRES'!#REF!="Baja",'GESTION - FISCAL - DESASTRES'!#REF!="Mayor"),CONCATENATE("R",'GESTION - FISCAL - DESASTRES'!#REF!),"")</f>
        <v>#REF!</v>
      </c>
      <c r="AC32" s="289"/>
      <c r="AD32" s="289" t="e">
        <f>IF(AND('GESTION - FISCAL - DESASTRES'!#REF!="Baja",'GESTION - FISCAL - DESASTRES'!#REF!="Mayor"),CONCATENATE("R",'GESTION - FISCAL - DESASTRES'!#REF!),"")</f>
        <v>#REF!</v>
      </c>
      <c r="AE32" s="289"/>
      <c r="AF32" s="289" t="e">
        <f>IF(AND('GESTION - FISCAL - DESASTRES'!#REF!="Baja",'GESTION - FISCAL - DESASTRES'!#REF!="Mayor"),CONCATENATE("R",'GESTION - FISCAL - DESASTRES'!#REF!),"")</f>
        <v>#REF!</v>
      </c>
      <c r="AG32" s="290"/>
      <c r="AH32" s="300" t="e">
        <f>IF(AND('GESTION - FISCAL - DESASTRES'!#REF!="Baja",'GESTION - FISCAL - DESASTRES'!#REF!="Catastrófico"),CONCATENATE("R",'GESTION - FISCAL - DESASTRES'!#REF!),"")</f>
        <v>#REF!</v>
      </c>
      <c r="AI32" s="301"/>
      <c r="AJ32" s="301" t="e">
        <f>IF(AND('GESTION - FISCAL - DESASTRES'!#REF!="Baja",'GESTION - FISCAL - DESASTRES'!#REF!="Catastrófico"),CONCATENATE("R",'GESTION - FISCAL - DESASTRES'!#REF!),"")</f>
        <v>#REF!</v>
      </c>
      <c r="AK32" s="301"/>
      <c r="AL32" s="301" t="e">
        <f>IF(AND('GESTION - FISCAL - DESASTRES'!#REF!="Baja",'GESTION - FISCAL - DESASTRES'!#REF!="Catastrófico"),CONCATENATE("R",'GESTION - FISCAL - DESASTRES'!#REF!),"")</f>
        <v>#REF!</v>
      </c>
      <c r="AM32" s="302"/>
      <c r="AN32" s="72"/>
      <c r="AO32" s="274"/>
      <c r="AP32" s="275"/>
      <c r="AQ32" s="275"/>
      <c r="AR32" s="275"/>
      <c r="AS32" s="275"/>
      <c r="AT32" s="276"/>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row>
    <row r="33" spans="1:80" x14ac:dyDescent="0.25">
      <c r="A33" s="72"/>
      <c r="B33" s="242"/>
      <c r="C33" s="242"/>
      <c r="D33" s="243"/>
      <c r="E33" s="283"/>
      <c r="F33" s="284"/>
      <c r="G33" s="284"/>
      <c r="H33" s="284"/>
      <c r="I33" s="284"/>
      <c r="J33" s="320"/>
      <c r="K33" s="318"/>
      <c r="L33" s="318"/>
      <c r="M33" s="318"/>
      <c r="N33" s="318"/>
      <c r="O33" s="319"/>
      <c r="P33" s="310"/>
      <c r="Q33" s="310"/>
      <c r="R33" s="310"/>
      <c r="S33" s="310"/>
      <c r="T33" s="310"/>
      <c r="U33" s="311"/>
      <c r="V33" s="309"/>
      <c r="W33" s="310"/>
      <c r="X33" s="310"/>
      <c r="Y33" s="310"/>
      <c r="Z33" s="310"/>
      <c r="AA33" s="311"/>
      <c r="AB33" s="293"/>
      <c r="AC33" s="289"/>
      <c r="AD33" s="289"/>
      <c r="AE33" s="289"/>
      <c r="AF33" s="289"/>
      <c r="AG33" s="290"/>
      <c r="AH33" s="300"/>
      <c r="AI33" s="301"/>
      <c r="AJ33" s="301"/>
      <c r="AK33" s="301"/>
      <c r="AL33" s="301"/>
      <c r="AM33" s="302"/>
      <c r="AN33" s="72"/>
      <c r="AO33" s="274"/>
      <c r="AP33" s="275"/>
      <c r="AQ33" s="275"/>
      <c r="AR33" s="275"/>
      <c r="AS33" s="275"/>
      <c r="AT33" s="276"/>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row>
    <row r="34" spans="1:80" x14ac:dyDescent="0.25">
      <c r="A34" s="72"/>
      <c r="B34" s="242"/>
      <c r="C34" s="242"/>
      <c r="D34" s="243"/>
      <c r="E34" s="283"/>
      <c r="F34" s="284"/>
      <c r="G34" s="284"/>
      <c r="H34" s="284"/>
      <c r="I34" s="284"/>
      <c r="J34" s="320" t="e">
        <f>IF(AND('GESTION - FISCAL - DESASTRES'!#REF!="Baja",'GESTION - FISCAL - DESASTRES'!#REF!="Leve"),CONCATENATE("R",'GESTION - FISCAL - DESASTRES'!#REF!),"")</f>
        <v>#REF!</v>
      </c>
      <c r="K34" s="318"/>
      <c r="L34" s="318" t="e">
        <f>IF(AND('GESTION - FISCAL - DESASTRES'!#REF!="Baja",'GESTION - FISCAL - DESASTRES'!#REF!="Leve"),CONCATENATE("R",'GESTION - FISCAL - DESASTRES'!#REF!),"")</f>
        <v>#REF!</v>
      </c>
      <c r="M34" s="318"/>
      <c r="N34" s="318" t="e">
        <f>IF(AND('GESTION - FISCAL - DESASTRES'!#REF!="Baja",'GESTION - FISCAL - DESASTRES'!#REF!="Leve"),CONCATENATE("R",'GESTION - FISCAL - DESASTRES'!#REF!),"")</f>
        <v>#REF!</v>
      </c>
      <c r="O34" s="319"/>
      <c r="P34" s="310" t="e">
        <f>IF(AND('GESTION - FISCAL - DESASTRES'!#REF!="Baja",'GESTION - FISCAL - DESASTRES'!#REF!="Menor"),CONCATENATE("R",'GESTION - FISCAL - DESASTRES'!#REF!),"")</f>
        <v>#REF!</v>
      </c>
      <c r="Q34" s="310"/>
      <c r="R34" s="310" t="e">
        <f>IF(AND('GESTION - FISCAL - DESASTRES'!#REF!="Baja",'GESTION - FISCAL - DESASTRES'!#REF!="Menor"),CONCATENATE("R",'GESTION - FISCAL - DESASTRES'!#REF!),"")</f>
        <v>#REF!</v>
      </c>
      <c r="S34" s="310"/>
      <c r="T34" s="310" t="e">
        <f>IF(AND('GESTION - FISCAL - DESASTRES'!#REF!="Baja",'GESTION - FISCAL - DESASTRES'!#REF!="Menor"),CONCATENATE("R",'GESTION - FISCAL - DESASTRES'!#REF!),"")</f>
        <v>#REF!</v>
      </c>
      <c r="U34" s="311"/>
      <c r="V34" s="309" t="e">
        <f>IF(AND('GESTION - FISCAL - DESASTRES'!#REF!="Baja",'GESTION - FISCAL - DESASTRES'!#REF!="Moderado"),CONCATENATE("R",'GESTION - FISCAL - DESASTRES'!#REF!),"")</f>
        <v>#REF!</v>
      </c>
      <c r="W34" s="310"/>
      <c r="X34" s="310" t="e">
        <f>IF(AND('GESTION - FISCAL - DESASTRES'!#REF!="Baja",'GESTION - FISCAL - DESASTRES'!#REF!="Moderado"),CONCATENATE("R",'GESTION - FISCAL - DESASTRES'!#REF!),"")</f>
        <v>#REF!</v>
      </c>
      <c r="Y34" s="310"/>
      <c r="Z34" s="310" t="e">
        <f>IF(AND('GESTION - FISCAL - DESASTRES'!#REF!="Baja",'GESTION - FISCAL - DESASTRES'!#REF!="Moderado"),CONCATENATE("R",'GESTION - FISCAL - DESASTRES'!#REF!),"")</f>
        <v>#REF!</v>
      </c>
      <c r="AA34" s="311"/>
      <c r="AB34" s="293" t="e">
        <f>IF(AND('GESTION - FISCAL - DESASTRES'!#REF!="Baja",'GESTION - FISCAL - DESASTRES'!#REF!="Mayor"),CONCATENATE("R",'GESTION - FISCAL - DESASTRES'!#REF!),"")</f>
        <v>#REF!</v>
      </c>
      <c r="AC34" s="289"/>
      <c r="AD34" s="289" t="e">
        <f>IF(AND('GESTION - FISCAL - DESASTRES'!#REF!="Baja",'GESTION - FISCAL - DESASTRES'!#REF!="Mayor"),CONCATENATE("R",'GESTION - FISCAL - DESASTRES'!#REF!),"")</f>
        <v>#REF!</v>
      </c>
      <c r="AE34" s="289"/>
      <c r="AF34" s="289" t="e">
        <f>IF(AND('GESTION - FISCAL - DESASTRES'!#REF!="Baja",'GESTION - FISCAL - DESASTRES'!#REF!="Mayor"),CONCATENATE("R",'GESTION - FISCAL - DESASTRES'!#REF!),"")</f>
        <v>#REF!</v>
      </c>
      <c r="AG34" s="290"/>
      <c r="AH34" s="300" t="e">
        <f>IF(AND('GESTION - FISCAL - DESASTRES'!#REF!="Baja",'GESTION - FISCAL - DESASTRES'!#REF!="Catastrófico"),CONCATENATE("R",'GESTION - FISCAL - DESASTRES'!#REF!),"")</f>
        <v>#REF!</v>
      </c>
      <c r="AI34" s="301"/>
      <c r="AJ34" s="301" t="e">
        <f>IF(AND('GESTION - FISCAL - DESASTRES'!#REF!="Baja",'GESTION - FISCAL - DESASTRES'!#REF!="Catastrófico"),CONCATENATE("R",'GESTION - FISCAL - DESASTRES'!#REF!),"")</f>
        <v>#REF!</v>
      </c>
      <c r="AK34" s="301"/>
      <c r="AL34" s="301" t="e">
        <f>IF(AND('GESTION - FISCAL - DESASTRES'!#REF!="Baja",'GESTION - FISCAL - DESASTRES'!#REF!="Catastrófico"),CONCATENATE("R",'GESTION - FISCAL - DESASTRES'!#REF!),"")</f>
        <v>#REF!</v>
      </c>
      <c r="AM34" s="302"/>
      <c r="AN34" s="72"/>
      <c r="AO34" s="274"/>
      <c r="AP34" s="275"/>
      <c r="AQ34" s="275"/>
      <c r="AR34" s="275"/>
      <c r="AS34" s="275"/>
      <c r="AT34" s="276"/>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row>
    <row r="35" spans="1:80" x14ac:dyDescent="0.25">
      <c r="A35" s="72"/>
      <c r="B35" s="242"/>
      <c r="C35" s="242"/>
      <c r="D35" s="243"/>
      <c r="E35" s="283"/>
      <c r="F35" s="284"/>
      <c r="G35" s="284"/>
      <c r="H35" s="284"/>
      <c r="I35" s="284"/>
      <c r="J35" s="320"/>
      <c r="K35" s="318"/>
      <c r="L35" s="318"/>
      <c r="M35" s="318"/>
      <c r="N35" s="318"/>
      <c r="O35" s="319"/>
      <c r="P35" s="310"/>
      <c r="Q35" s="310"/>
      <c r="R35" s="310"/>
      <c r="S35" s="310"/>
      <c r="T35" s="310"/>
      <c r="U35" s="311"/>
      <c r="V35" s="309"/>
      <c r="W35" s="310"/>
      <c r="X35" s="310"/>
      <c r="Y35" s="310"/>
      <c r="Z35" s="310"/>
      <c r="AA35" s="311"/>
      <c r="AB35" s="293"/>
      <c r="AC35" s="289"/>
      <c r="AD35" s="289"/>
      <c r="AE35" s="289"/>
      <c r="AF35" s="289"/>
      <c r="AG35" s="290"/>
      <c r="AH35" s="300"/>
      <c r="AI35" s="301"/>
      <c r="AJ35" s="301"/>
      <c r="AK35" s="301"/>
      <c r="AL35" s="301"/>
      <c r="AM35" s="302"/>
      <c r="AN35" s="72"/>
      <c r="AO35" s="274"/>
      <c r="AP35" s="275"/>
      <c r="AQ35" s="275"/>
      <c r="AR35" s="275"/>
      <c r="AS35" s="275"/>
      <c r="AT35" s="276"/>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row>
    <row r="36" spans="1:80" x14ac:dyDescent="0.25">
      <c r="A36" s="72"/>
      <c r="B36" s="242"/>
      <c r="C36" s="242"/>
      <c r="D36" s="243"/>
      <c r="E36" s="283"/>
      <c r="F36" s="284"/>
      <c r="G36" s="284"/>
      <c r="H36" s="284"/>
      <c r="I36" s="284"/>
      <c r="J36" s="320" t="e">
        <f>IF(AND('GESTION - FISCAL - DESASTRES'!#REF!="Baja",'GESTION - FISCAL - DESASTRES'!#REF!="Leve"),CONCATENATE("R",'GESTION - FISCAL - DESASTRES'!#REF!),"")</f>
        <v>#REF!</v>
      </c>
      <c r="K36" s="318"/>
      <c r="L36" s="318" t="e">
        <f>IF(AND('GESTION - FISCAL - DESASTRES'!#REF!="Baja",'GESTION - FISCAL - DESASTRES'!#REF!="Leve"),CONCATENATE("R",'GESTION - FISCAL - DESASTRES'!#REF!),"")</f>
        <v>#REF!</v>
      </c>
      <c r="M36" s="318"/>
      <c r="N36" s="318" t="e">
        <f>IF(AND('GESTION - FISCAL - DESASTRES'!#REF!="Baja",'GESTION - FISCAL - DESASTRES'!#REF!="Leve"),CONCATENATE("R",'GESTION - FISCAL - DESASTRES'!#REF!),"")</f>
        <v>#REF!</v>
      </c>
      <c r="O36" s="319"/>
      <c r="P36" s="310" t="e">
        <f>IF(AND('GESTION - FISCAL - DESASTRES'!#REF!="Baja",'GESTION - FISCAL - DESASTRES'!#REF!="Menor"),CONCATENATE("R",'GESTION - FISCAL - DESASTRES'!#REF!),"")</f>
        <v>#REF!</v>
      </c>
      <c r="Q36" s="310"/>
      <c r="R36" s="310" t="e">
        <f>IF(AND('GESTION - FISCAL - DESASTRES'!#REF!="Baja",'GESTION - FISCAL - DESASTRES'!#REF!="Menor"),CONCATENATE("R",'GESTION - FISCAL - DESASTRES'!#REF!),"")</f>
        <v>#REF!</v>
      </c>
      <c r="S36" s="310"/>
      <c r="T36" s="310" t="e">
        <f>IF(AND('GESTION - FISCAL - DESASTRES'!#REF!="Baja",'GESTION - FISCAL - DESASTRES'!#REF!="Menor"),CONCATENATE("R",'GESTION - FISCAL - DESASTRES'!#REF!),"")</f>
        <v>#REF!</v>
      </c>
      <c r="U36" s="311"/>
      <c r="V36" s="309" t="e">
        <f>IF(AND('GESTION - FISCAL - DESASTRES'!#REF!="Baja",'GESTION - FISCAL - DESASTRES'!#REF!="Moderado"),CONCATENATE("R",'GESTION - FISCAL - DESASTRES'!#REF!),"")</f>
        <v>#REF!</v>
      </c>
      <c r="W36" s="310"/>
      <c r="X36" s="310" t="e">
        <f>IF(AND('GESTION - FISCAL - DESASTRES'!#REF!="Baja",'GESTION - FISCAL - DESASTRES'!#REF!="Moderado"),CONCATENATE("R",'GESTION - FISCAL - DESASTRES'!#REF!),"")</f>
        <v>#REF!</v>
      </c>
      <c r="Y36" s="310"/>
      <c r="Z36" s="310" t="e">
        <f>IF(AND('GESTION - FISCAL - DESASTRES'!#REF!="Baja",'GESTION - FISCAL - DESASTRES'!#REF!="Moderado"),CONCATENATE("R",'GESTION - FISCAL - DESASTRES'!#REF!),"")</f>
        <v>#REF!</v>
      </c>
      <c r="AA36" s="311"/>
      <c r="AB36" s="293" t="e">
        <f>IF(AND('GESTION - FISCAL - DESASTRES'!#REF!="Baja",'GESTION - FISCAL - DESASTRES'!#REF!="Mayor"),CONCATENATE("R",'GESTION - FISCAL - DESASTRES'!#REF!),"")</f>
        <v>#REF!</v>
      </c>
      <c r="AC36" s="289"/>
      <c r="AD36" s="289" t="e">
        <f>IF(AND('GESTION - FISCAL - DESASTRES'!#REF!="Baja",'GESTION - FISCAL - DESASTRES'!#REF!="Mayor"),CONCATENATE("R",'GESTION - FISCAL - DESASTRES'!#REF!),"")</f>
        <v>#REF!</v>
      </c>
      <c r="AE36" s="289"/>
      <c r="AF36" s="289" t="e">
        <f>IF(AND('GESTION - FISCAL - DESASTRES'!#REF!="Baja",'GESTION - FISCAL - DESASTRES'!#REF!="Mayor"),CONCATENATE("R",'GESTION - FISCAL - DESASTRES'!#REF!),"")</f>
        <v>#REF!</v>
      </c>
      <c r="AG36" s="290"/>
      <c r="AH36" s="300" t="e">
        <f>IF(AND('GESTION - FISCAL - DESASTRES'!#REF!="Baja",'GESTION - FISCAL - DESASTRES'!#REF!="Catastrófico"),CONCATENATE("R",'GESTION - FISCAL - DESASTRES'!#REF!),"")</f>
        <v>#REF!</v>
      </c>
      <c r="AI36" s="301"/>
      <c r="AJ36" s="301" t="e">
        <f>IF(AND('GESTION - FISCAL - DESASTRES'!#REF!="Baja",'GESTION - FISCAL - DESASTRES'!#REF!="Catastrófico"),CONCATENATE("R",'GESTION - FISCAL - DESASTRES'!#REF!),"")</f>
        <v>#REF!</v>
      </c>
      <c r="AK36" s="301"/>
      <c r="AL36" s="301" t="e">
        <f>IF(AND('GESTION - FISCAL - DESASTRES'!#REF!="Baja",'GESTION - FISCAL - DESASTRES'!#REF!="Catastrófico"),CONCATENATE("R",'GESTION - FISCAL - DESASTRES'!#REF!),"")</f>
        <v>#REF!</v>
      </c>
      <c r="AM36" s="302"/>
      <c r="AN36" s="72"/>
      <c r="AO36" s="274"/>
      <c r="AP36" s="275"/>
      <c r="AQ36" s="275"/>
      <c r="AR36" s="275"/>
      <c r="AS36" s="275"/>
      <c r="AT36" s="276"/>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row>
    <row r="37" spans="1:80" ht="15.75" thickBot="1" x14ac:dyDescent="0.3">
      <c r="A37" s="72"/>
      <c r="B37" s="242"/>
      <c r="C37" s="242"/>
      <c r="D37" s="243"/>
      <c r="E37" s="286"/>
      <c r="F37" s="287"/>
      <c r="G37" s="287"/>
      <c r="H37" s="287"/>
      <c r="I37" s="287"/>
      <c r="J37" s="321"/>
      <c r="K37" s="322"/>
      <c r="L37" s="322"/>
      <c r="M37" s="322"/>
      <c r="N37" s="322"/>
      <c r="O37" s="323"/>
      <c r="P37" s="313"/>
      <c r="Q37" s="313"/>
      <c r="R37" s="313"/>
      <c r="S37" s="313"/>
      <c r="T37" s="313"/>
      <c r="U37" s="314"/>
      <c r="V37" s="312"/>
      <c r="W37" s="313"/>
      <c r="X37" s="313"/>
      <c r="Y37" s="313"/>
      <c r="Z37" s="313"/>
      <c r="AA37" s="314"/>
      <c r="AB37" s="297"/>
      <c r="AC37" s="298"/>
      <c r="AD37" s="298"/>
      <c r="AE37" s="298"/>
      <c r="AF37" s="298"/>
      <c r="AG37" s="299"/>
      <c r="AH37" s="303"/>
      <c r="AI37" s="304"/>
      <c r="AJ37" s="304"/>
      <c r="AK37" s="304"/>
      <c r="AL37" s="304"/>
      <c r="AM37" s="305"/>
      <c r="AN37" s="72"/>
      <c r="AO37" s="277"/>
      <c r="AP37" s="278"/>
      <c r="AQ37" s="278"/>
      <c r="AR37" s="278"/>
      <c r="AS37" s="278"/>
      <c r="AT37" s="279"/>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row>
    <row r="38" spans="1:80" x14ac:dyDescent="0.25">
      <c r="A38" s="72"/>
      <c r="B38" s="242"/>
      <c r="C38" s="242"/>
      <c r="D38" s="243"/>
      <c r="E38" s="280" t="s">
        <v>262</v>
      </c>
      <c r="F38" s="281"/>
      <c r="G38" s="281"/>
      <c r="H38" s="281"/>
      <c r="I38" s="282"/>
      <c r="J38" s="324" t="e">
        <f>IF(AND('GESTION - FISCAL - DESASTRES'!#REF!="Muy Baja",'GESTION - FISCAL - DESASTRES'!#REF!="Leve"),CONCATENATE("R",'GESTION - FISCAL - DESASTRES'!#REF!),"")</f>
        <v>#REF!</v>
      </c>
      <c r="K38" s="325"/>
      <c r="L38" s="325" t="e">
        <f>IF(AND('GESTION - FISCAL - DESASTRES'!#REF!="Muy Baja",'GESTION - FISCAL - DESASTRES'!#REF!="Leve"),CONCATENATE("R",'GESTION - FISCAL - DESASTRES'!#REF!),"")</f>
        <v>#REF!</v>
      </c>
      <c r="M38" s="325"/>
      <c r="N38" s="325" t="e">
        <f>IF(AND('GESTION - FISCAL - DESASTRES'!#REF!="Muy Baja",'GESTION - FISCAL - DESASTRES'!#REF!="Leve"),CONCATENATE("R",'GESTION - FISCAL - DESASTRES'!#REF!),"")</f>
        <v>#REF!</v>
      </c>
      <c r="O38" s="326"/>
      <c r="P38" s="324" t="e">
        <f>IF(AND('GESTION - FISCAL - DESASTRES'!#REF!="Muy Baja",'GESTION - FISCAL - DESASTRES'!#REF!="Menor"),CONCATENATE("R",'GESTION - FISCAL - DESASTRES'!#REF!),"")</f>
        <v>#REF!</v>
      </c>
      <c r="Q38" s="325"/>
      <c r="R38" s="325" t="e">
        <f>IF(AND('GESTION - FISCAL - DESASTRES'!#REF!="Muy Baja",'GESTION - FISCAL - DESASTRES'!#REF!="Menor"),CONCATENATE("R",'GESTION - FISCAL - DESASTRES'!#REF!),"")</f>
        <v>#REF!</v>
      </c>
      <c r="S38" s="325"/>
      <c r="T38" s="325" t="e">
        <f>IF(AND('GESTION - FISCAL - DESASTRES'!#REF!="Muy Baja",'GESTION - FISCAL - DESASTRES'!#REF!="Menor"),CONCATENATE("R",'GESTION - FISCAL - DESASTRES'!#REF!),"")</f>
        <v>#REF!</v>
      </c>
      <c r="U38" s="326"/>
      <c r="V38" s="315" t="e">
        <f>IF(AND('GESTION - FISCAL - DESASTRES'!#REF!="Muy Baja",'GESTION - FISCAL - DESASTRES'!#REF!="Moderado"),CONCATENATE("R",'GESTION - FISCAL - DESASTRES'!#REF!),"")</f>
        <v>#REF!</v>
      </c>
      <c r="W38" s="316"/>
      <c r="X38" s="316" t="e">
        <f>IF(AND('GESTION - FISCAL - DESASTRES'!#REF!="Muy Baja",'GESTION - FISCAL - DESASTRES'!#REF!="Moderado"),CONCATENATE("R",'GESTION - FISCAL - DESASTRES'!#REF!),"")</f>
        <v>#REF!</v>
      </c>
      <c r="Y38" s="316"/>
      <c r="Z38" s="316" t="e">
        <f>IF(AND('GESTION - FISCAL - DESASTRES'!#REF!="Muy Baja",'GESTION - FISCAL - DESASTRES'!#REF!="Moderado"),CONCATENATE("R",'GESTION - FISCAL - DESASTRES'!#REF!),"")</f>
        <v>#REF!</v>
      </c>
      <c r="AA38" s="317"/>
      <c r="AB38" s="291" t="e">
        <f>IF(AND('GESTION - FISCAL - DESASTRES'!#REF!="Muy Baja",'GESTION - FISCAL - DESASTRES'!#REF!="Mayor"),CONCATENATE("R",'GESTION - FISCAL - DESASTRES'!#REF!),"")</f>
        <v>#REF!</v>
      </c>
      <c r="AC38" s="292"/>
      <c r="AD38" s="292" t="e">
        <f>IF(AND('GESTION - FISCAL - DESASTRES'!#REF!="Muy Baja",'GESTION - FISCAL - DESASTRES'!#REF!="Mayor"),CONCATENATE("R",'GESTION - FISCAL - DESASTRES'!#REF!),"")</f>
        <v>#REF!</v>
      </c>
      <c r="AE38" s="292"/>
      <c r="AF38" s="292" t="e">
        <f>IF(AND('GESTION - FISCAL - DESASTRES'!#REF!="Muy Baja",'GESTION - FISCAL - DESASTRES'!#REF!="Mayor"),CONCATENATE("R",'GESTION - FISCAL - DESASTRES'!#REF!),"")</f>
        <v>#REF!</v>
      </c>
      <c r="AG38" s="294"/>
      <c r="AH38" s="306" t="e">
        <f>IF(AND('GESTION - FISCAL - DESASTRES'!#REF!="Muy Baja",'GESTION - FISCAL - DESASTRES'!#REF!="Catastrófico"),CONCATENATE("R",'GESTION - FISCAL - DESASTRES'!#REF!),"")</f>
        <v>#REF!</v>
      </c>
      <c r="AI38" s="307"/>
      <c r="AJ38" s="307" t="e">
        <f>IF(AND('GESTION - FISCAL - DESASTRES'!#REF!="Muy Baja",'GESTION - FISCAL - DESASTRES'!#REF!="Catastrófico"),CONCATENATE("R",'GESTION - FISCAL - DESASTRES'!#REF!),"")</f>
        <v>#REF!</v>
      </c>
      <c r="AK38" s="307"/>
      <c r="AL38" s="307" t="e">
        <f>IF(AND('GESTION - FISCAL - DESASTRES'!#REF!="Muy Baja",'GESTION - FISCAL - DESASTRES'!#REF!="Catastrófico"),CONCATENATE("R",'GESTION - FISCAL - DESASTRES'!#REF!),"")</f>
        <v>#REF!</v>
      </c>
      <c r="AM38" s="308"/>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row>
    <row r="39" spans="1:80" x14ac:dyDescent="0.25">
      <c r="A39" s="72"/>
      <c r="B39" s="242"/>
      <c r="C39" s="242"/>
      <c r="D39" s="243"/>
      <c r="E39" s="283"/>
      <c r="F39" s="284"/>
      <c r="G39" s="284"/>
      <c r="H39" s="284"/>
      <c r="I39" s="285"/>
      <c r="J39" s="320"/>
      <c r="K39" s="318"/>
      <c r="L39" s="318"/>
      <c r="M39" s="318"/>
      <c r="N39" s="318"/>
      <c r="O39" s="319"/>
      <c r="P39" s="320"/>
      <c r="Q39" s="318"/>
      <c r="R39" s="318"/>
      <c r="S39" s="318"/>
      <c r="T39" s="318"/>
      <c r="U39" s="319"/>
      <c r="V39" s="309"/>
      <c r="W39" s="310"/>
      <c r="X39" s="310"/>
      <c r="Y39" s="310"/>
      <c r="Z39" s="310"/>
      <c r="AA39" s="311"/>
      <c r="AB39" s="293"/>
      <c r="AC39" s="289"/>
      <c r="AD39" s="289"/>
      <c r="AE39" s="289"/>
      <c r="AF39" s="289"/>
      <c r="AG39" s="290"/>
      <c r="AH39" s="300"/>
      <c r="AI39" s="301"/>
      <c r="AJ39" s="301"/>
      <c r="AK39" s="301"/>
      <c r="AL39" s="301"/>
      <c r="AM39" s="30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row>
    <row r="40" spans="1:80" x14ac:dyDescent="0.25">
      <c r="A40" s="72"/>
      <c r="B40" s="242"/>
      <c r="C40" s="242"/>
      <c r="D40" s="243"/>
      <c r="E40" s="283"/>
      <c r="F40" s="284"/>
      <c r="G40" s="284"/>
      <c r="H40" s="284"/>
      <c r="I40" s="285"/>
      <c r="J40" s="320" t="e">
        <f>IF(AND('GESTION - FISCAL - DESASTRES'!#REF!="Muy Baja",'GESTION - FISCAL - DESASTRES'!#REF!="Leve"),CONCATENATE("R",'GESTION - FISCAL - DESASTRES'!#REF!),"")</f>
        <v>#REF!</v>
      </c>
      <c r="K40" s="318"/>
      <c r="L40" s="318" t="e">
        <f>IF(AND('GESTION - FISCAL - DESASTRES'!#REF!="Muy Baja",'GESTION - FISCAL - DESASTRES'!#REF!="Leve"),CONCATENATE("R",'GESTION - FISCAL - DESASTRES'!#REF!),"")</f>
        <v>#REF!</v>
      </c>
      <c r="M40" s="318"/>
      <c r="N40" s="318" t="e">
        <f>IF(AND('GESTION - FISCAL - DESASTRES'!#REF!="Muy Baja",'GESTION - FISCAL - DESASTRES'!#REF!="Leve"),CONCATENATE("R",'GESTION - FISCAL - DESASTRES'!#REF!),"")</f>
        <v>#REF!</v>
      </c>
      <c r="O40" s="319"/>
      <c r="P40" s="320" t="e">
        <f>IF(AND('GESTION - FISCAL - DESASTRES'!#REF!="Muy Baja",'GESTION - FISCAL - DESASTRES'!#REF!="Menor"),CONCATENATE("R",'GESTION - FISCAL - DESASTRES'!#REF!),"")</f>
        <v>#REF!</v>
      </c>
      <c r="Q40" s="318"/>
      <c r="R40" s="318" t="e">
        <f>IF(AND('GESTION - FISCAL - DESASTRES'!#REF!="Muy Baja",'GESTION - FISCAL - DESASTRES'!#REF!="Menor"),CONCATENATE("R",'GESTION - FISCAL - DESASTRES'!#REF!),"")</f>
        <v>#REF!</v>
      </c>
      <c r="S40" s="318"/>
      <c r="T40" s="318" t="e">
        <f>IF(AND('GESTION - FISCAL - DESASTRES'!#REF!="Muy Baja",'GESTION - FISCAL - DESASTRES'!#REF!="Menor"),CONCATENATE("R",'GESTION - FISCAL - DESASTRES'!#REF!),"")</f>
        <v>#REF!</v>
      </c>
      <c r="U40" s="319"/>
      <c r="V40" s="309" t="e">
        <f>IF(AND('GESTION - FISCAL - DESASTRES'!#REF!="Muy Baja",'GESTION - FISCAL - DESASTRES'!#REF!="Moderado"),CONCATENATE("R",'GESTION - FISCAL - DESASTRES'!#REF!),"")</f>
        <v>#REF!</v>
      </c>
      <c r="W40" s="310"/>
      <c r="X40" s="310" t="e">
        <f>IF(AND('GESTION - FISCAL - DESASTRES'!#REF!="Muy Baja",'GESTION - FISCAL - DESASTRES'!#REF!="Moderado"),CONCATENATE("R",'GESTION - FISCAL - DESASTRES'!#REF!),"")</f>
        <v>#REF!</v>
      </c>
      <c r="Y40" s="310"/>
      <c r="Z40" s="310" t="e">
        <f>IF(AND('GESTION - FISCAL - DESASTRES'!#REF!="Muy Baja",'GESTION - FISCAL - DESASTRES'!#REF!="Moderado"),CONCATENATE("R",'GESTION - FISCAL - DESASTRES'!#REF!),"")</f>
        <v>#REF!</v>
      </c>
      <c r="AA40" s="311"/>
      <c r="AB40" s="293" t="e">
        <f>IF(AND('GESTION - FISCAL - DESASTRES'!#REF!="Muy Baja",'GESTION - FISCAL - DESASTRES'!#REF!="Mayor"),CONCATENATE("R",'GESTION - FISCAL - DESASTRES'!#REF!),"")</f>
        <v>#REF!</v>
      </c>
      <c r="AC40" s="289"/>
      <c r="AD40" s="289" t="e">
        <f>IF(AND('GESTION - FISCAL - DESASTRES'!#REF!="Muy Baja",'GESTION - FISCAL - DESASTRES'!#REF!="Mayor"),CONCATENATE("R",'GESTION - FISCAL - DESASTRES'!#REF!),"")</f>
        <v>#REF!</v>
      </c>
      <c r="AE40" s="289"/>
      <c r="AF40" s="289" t="e">
        <f>IF(AND('GESTION - FISCAL - DESASTRES'!#REF!="Muy Baja",'GESTION - FISCAL - DESASTRES'!#REF!="Mayor"),CONCATENATE("R",'GESTION - FISCAL - DESASTRES'!#REF!),"")</f>
        <v>#REF!</v>
      </c>
      <c r="AG40" s="290"/>
      <c r="AH40" s="300" t="e">
        <f>IF(AND('GESTION - FISCAL - DESASTRES'!#REF!="Muy Baja",'GESTION - FISCAL - DESASTRES'!#REF!="Catastrófico"),CONCATENATE("R",'GESTION - FISCAL - DESASTRES'!#REF!),"")</f>
        <v>#REF!</v>
      </c>
      <c r="AI40" s="301"/>
      <c r="AJ40" s="301" t="e">
        <f>IF(AND('GESTION - FISCAL - DESASTRES'!#REF!="Muy Baja",'GESTION - FISCAL - DESASTRES'!#REF!="Catastrófico"),CONCATENATE("R",'GESTION - FISCAL - DESASTRES'!#REF!),"")</f>
        <v>#REF!</v>
      </c>
      <c r="AK40" s="301"/>
      <c r="AL40" s="301" t="e">
        <f>IF(AND('GESTION - FISCAL - DESASTRES'!#REF!="Muy Baja",'GESTION - FISCAL - DESASTRES'!#REF!="Catastrófico"),CONCATENATE("R",'GESTION - FISCAL - DESASTRES'!#REF!),"")</f>
        <v>#REF!</v>
      </c>
      <c r="AM40" s="30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c r="BY40" s="72"/>
      <c r="BZ40" s="72"/>
      <c r="CA40" s="72"/>
      <c r="CB40" s="72"/>
    </row>
    <row r="41" spans="1:80" x14ac:dyDescent="0.25">
      <c r="A41" s="72"/>
      <c r="B41" s="242"/>
      <c r="C41" s="242"/>
      <c r="D41" s="243"/>
      <c r="E41" s="283"/>
      <c r="F41" s="284"/>
      <c r="G41" s="284"/>
      <c r="H41" s="284"/>
      <c r="I41" s="285"/>
      <c r="J41" s="320"/>
      <c r="K41" s="318"/>
      <c r="L41" s="318"/>
      <c r="M41" s="318"/>
      <c r="N41" s="318"/>
      <c r="O41" s="319"/>
      <c r="P41" s="320"/>
      <c r="Q41" s="318"/>
      <c r="R41" s="318"/>
      <c r="S41" s="318"/>
      <c r="T41" s="318"/>
      <c r="U41" s="319"/>
      <c r="V41" s="309"/>
      <c r="W41" s="310"/>
      <c r="X41" s="310"/>
      <c r="Y41" s="310"/>
      <c r="Z41" s="310"/>
      <c r="AA41" s="311"/>
      <c r="AB41" s="293"/>
      <c r="AC41" s="289"/>
      <c r="AD41" s="289"/>
      <c r="AE41" s="289"/>
      <c r="AF41" s="289"/>
      <c r="AG41" s="290"/>
      <c r="AH41" s="300"/>
      <c r="AI41" s="301"/>
      <c r="AJ41" s="301"/>
      <c r="AK41" s="301"/>
      <c r="AL41" s="301"/>
      <c r="AM41" s="30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2"/>
      <c r="BX41" s="72"/>
      <c r="BY41" s="72"/>
      <c r="BZ41" s="72"/>
      <c r="CA41" s="72"/>
      <c r="CB41" s="72"/>
    </row>
    <row r="42" spans="1:80" x14ac:dyDescent="0.25">
      <c r="A42" s="72"/>
      <c r="B42" s="242"/>
      <c r="C42" s="242"/>
      <c r="D42" s="243"/>
      <c r="E42" s="283"/>
      <c r="F42" s="284"/>
      <c r="G42" s="284"/>
      <c r="H42" s="284"/>
      <c r="I42" s="285"/>
      <c r="J42" s="320" t="e">
        <f>IF(AND('GESTION - FISCAL - DESASTRES'!#REF!="Muy Baja",'GESTION - FISCAL - DESASTRES'!#REF!="Leve"),CONCATENATE("R",'GESTION - FISCAL - DESASTRES'!#REF!),"")</f>
        <v>#REF!</v>
      </c>
      <c r="K42" s="318"/>
      <c r="L42" s="318" t="e">
        <f>IF(AND('GESTION - FISCAL - DESASTRES'!#REF!="Muy Baja",'GESTION - FISCAL - DESASTRES'!#REF!="Leve"),CONCATENATE("R",'GESTION - FISCAL - DESASTRES'!#REF!),"")</f>
        <v>#REF!</v>
      </c>
      <c r="M42" s="318"/>
      <c r="N42" s="318" t="e">
        <f>IF(AND('GESTION - FISCAL - DESASTRES'!#REF!="Muy Baja",'GESTION - FISCAL - DESASTRES'!#REF!="Leve"),CONCATENATE("R",'GESTION - FISCAL - DESASTRES'!#REF!),"")</f>
        <v>#REF!</v>
      </c>
      <c r="O42" s="319"/>
      <c r="P42" s="320" t="e">
        <f>IF(AND('GESTION - FISCAL - DESASTRES'!#REF!="Muy Baja",'GESTION - FISCAL - DESASTRES'!#REF!="Menor"),CONCATENATE("R",'GESTION - FISCAL - DESASTRES'!#REF!),"")</f>
        <v>#REF!</v>
      </c>
      <c r="Q42" s="318"/>
      <c r="R42" s="318" t="e">
        <f>IF(AND('GESTION - FISCAL - DESASTRES'!#REF!="Muy Baja",'GESTION - FISCAL - DESASTRES'!#REF!="Menor"),CONCATENATE("R",'GESTION - FISCAL - DESASTRES'!#REF!),"")</f>
        <v>#REF!</v>
      </c>
      <c r="S42" s="318"/>
      <c r="T42" s="318" t="e">
        <f>IF(AND('GESTION - FISCAL - DESASTRES'!#REF!="Muy Baja",'GESTION - FISCAL - DESASTRES'!#REF!="Menor"),CONCATENATE("R",'GESTION - FISCAL - DESASTRES'!#REF!),"")</f>
        <v>#REF!</v>
      </c>
      <c r="U42" s="319"/>
      <c r="V42" s="309" t="e">
        <f>IF(AND('GESTION - FISCAL - DESASTRES'!#REF!="Muy Baja",'GESTION - FISCAL - DESASTRES'!#REF!="Moderado"),CONCATENATE("R",'GESTION - FISCAL - DESASTRES'!#REF!),"")</f>
        <v>#REF!</v>
      </c>
      <c r="W42" s="310"/>
      <c r="X42" s="310" t="e">
        <f>IF(AND('GESTION - FISCAL - DESASTRES'!#REF!="Muy Baja",'GESTION - FISCAL - DESASTRES'!#REF!="Moderado"),CONCATENATE("R",'GESTION - FISCAL - DESASTRES'!#REF!),"")</f>
        <v>#REF!</v>
      </c>
      <c r="Y42" s="310"/>
      <c r="Z42" s="310" t="e">
        <f>IF(AND('GESTION - FISCAL - DESASTRES'!#REF!="Muy Baja",'GESTION - FISCAL - DESASTRES'!#REF!="Moderado"),CONCATENATE("R",'GESTION - FISCAL - DESASTRES'!#REF!),"")</f>
        <v>#REF!</v>
      </c>
      <c r="AA42" s="311"/>
      <c r="AB42" s="293" t="e">
        <f>IF(AND('GESTION - FISCAL - DESASTRES'!#REF!="Muy Baja",'GESTION - FISCAL - DESASTRES'!#REF!="Mayor"),CONCATENATE("R",'GESTION - FISCAL - DESASTRES'!#REF!),"")</f>
        <v>#REF!</v>
      </c>
      <c r="AC42" s="289"/>
      <c r="AD42" s="289" t="e">
        <f>IF(AND('GESTION - FISCAL - DESASTRES'!#REF!="Muy Baja",'GESTION - FISCAL - DESASTRES'!#REF!="Mayor"),CONCATENATE("R",'GESTION - FISCAL - DESASTRES'!#REF!),"")</f>
        <v>#REF!</v>
      </c>
      <c r="AE42" s="289"/>
      <c r="AF42" s="289" t="e">
        <f>IF(AND('GESTION - FISCAL - DESASTRES'!#REF!="Muy Baja",'GESTION - FISCAL - DESASTRES'!#REF!="Mayor"),CONCATENATE("R",'GESTION - FISCAL - DESASTRES'!#REF!),"")</f>
        <v>#REF!</v>
      </c>
      <c r="AG42" s="290"/>
      <c r="AH42" s="300" t="e">
        <f>IF(AND('GESTION - FISCAL - DESASTRES'!#REF!="Muy Baja",'GESTION - FISCAL - DESASTRES'!#REF!="Catastrófico"),CONCATENATE("R",'GESTION - FISCAL - DESASTRES'!#REF!),"")</f>
        <v>#REF!</v>
      </c>
      <c r="AI42" s="301"/>
      <c r="AJ42" s="301" t="e">
        <f>IF(AND('GESTION - FISCAL - DESASTRES'!#REF!="Muy Baja",'GESTION - FISCAL - DESASTRES'!#REF!="Catastrófico"),CONCATENATE("R",'GESTION - FISCAL - DESASTRES'!#REF!),"")</f>
        <v>#REF!</v>
      </c>
      <c r="AK42" s="301"/>
      <c r="AL42" s="301" t="e">
        <f>IF(AND('GESTION - FISCAL - DESASTRES'!#REF!="Muy Baja",'GESTION - FISCAL - DESASTRES'!#REF!="Catastrófico"),CONCATENATE("R",'GESTION - FISCAL - DESASTRES'!#REF!),"")</f>
        <v>#REF!</v>
      </c>
      <c r="AM42" s="30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2"/>
      <c r="BX42" s="72"/>
      <c r="BY42" s="72"/>
      <c r="BZ42" s="72"/>
      <c r="CA42" s="72"/>
      <c r="CB42" s="72"/>
    </row>
    <row r="43" spans="1:80" x14ac:dyDescent="0.25">
      <c r="A43" s="72"/>
      <c r="B43" s="242"/>
      <c r="C43" s="242"/>
      <c r="D43" s="243"/>
      <c r="E43" s="283"/>
      <c r="F43" s="284"/>
      <c r="G43" s="284"/>
      <c r="H43" s="284"/>
      <c r="I43" s="285"/>
      <c r="J43" s="320"/>
      <c r="K43" s="318"/>
      <c r="L43" s="318"/>
      <c r="M43" s="318"/>
      <c r="N43" s="318"/>
      <c r="O43" s="319"/>
      <c r="P43" s="320"/>
      <c r="Q43" s="318"/>
      <c r="R43" s="318"/>
      <c r="S43" s="318"/>
      <c r="T43" s="318"/>
      <c r="U43" s="319"/>
      <c r="V43" s="309"/>
      <c r="W43" s="310"/>
      <c r="X43" s="310"/>
      <c r="Y43" s="310"/>
      <c r="Z43" s="310"/>
      <c r="AA43" s="311"/>
      <c r="AB43" s="293"/>
      <c r="AC43" s="289"/>
      <c r="AD43" s="289"/>
      <c r="AE43" s="289"/>
      <c r="AF43" s="289"/>
      <c r="AG43" s="290"/>
      <c r="AH43" s="300"/>
      <c r="AI43" s="301"/>
      <c r="AJ43" s="301"/>
      <c r="AK43" s="301"/>
      <c r="AL43" s="301"/>
      <c r="AM43" s="30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c r="BY43" s="72"/>
      <c r="BZ43" s="72"/>
      <c r="CA43" s="72"/>
      <c r="CB43" s="72"/>
    </row>
    <row r="44" spans="1:80" x14ac:dyDescent="0.25">
      <c r="A44" s="72"/>
      <c r="B44" s="242"/>
      <c r="C44" s="242"/>
      <c r="D44" s="243"/>
      <c r="E44" s="283"/>
      <c r="F44" s="284"/>
      <c r="G44" s="284"/>
      <c r="H44" s="284"/>
      <c r="I44" s="285"/>
      <c r="J44" s="320" t="e">
        <f>IF(AND('GESTION - FISCAL - DESASTRES'!#REF!="Muy Baja",'GESTION - FISCAL - DESASTRES'!#REF!="Leve"),CONCATENATE("R",'GESTION - FISCAL - DESASTRES'!#REF!),"")</f>
        <v>#REF!</v>
      </c>
      <c r="K44" s="318"/>
      <c r="L44" s="318" t="e">
        <f>IF(AND('GESTION - FISCAL - DESASTRES'!#REF!="Muy Baja",'GESTION - FISCAL - DESASTRES'!#REF!="Leve"),CONCATENATE("R",'GESTION - FISCAL - DESASTRES'!#REF!),"")</f>
        <v>#REF!</v>
      </c>
      <c r="M44" s="318"/>
      <c r="N44" s="318" t="e">
        <f>IF(AND('GESTION - FISCAL - DESASTRES'!#REF!="Muy Baja",'GESTION - FISCAL - DESASTRES'!#REF!="Leve"),CONCATENATE("R",'GESTION - FISCAL - DESASTRES'!#REF!),"")</f>
        <v>#REF!</v>
      </c>
      <c r="O44" s="319"/>
      <c r="P44" s="320" t="e">
        <f>IF(AND('GESTION - FISCAL - DESASTRES'!#REF!="Muy Baja",'GESTION - FISCAL - DESASTRES'!#REF!="Menor"),CONCATENATE("R",'GESTION - FISCAL - DESASTRES'!#REF!),"")</f>
        <v>#REF!</v>
      </c>
      <c r="Q44" s="318"/>
      <c r="R44" s="318" t="e">
        <f>IF(AND('GESTION - FISCAL - DESASTRES'!#REF!="Muy Baja",'GESTION - FISCAL - DESASTRES'!#REF!="Menor"),CONCATENATE("R",'GESTION - FISCAL - DESASTRES'!#REF!),"")</f>
        <v>#REF!</v>
      </c>
      <c r="S44" s="318"/>
      <c r="T44" s="318" t="e">
        <f>IF(AND('GESTION - FISCAL - DESASTRES'!#REF!="Muy Baja",'GESTION - FISCAL - DESASTRES'!#REF!="Menor"),CONCATENATE("R",'GESTION - FISCAL - DESASTRES'!#REF!),"")</f>
        <v>#REF!</v>
      </c>
      <c r="U44" s="319"/>
      <c r="V44" s="309" t="e">
        <f>IF(AND('GESTION - FISCAL - DESASTRES'!#REF!="Muy Baja",'GESTION - FISCAL - DESASTRES'!#REF!="Moderado"),CONCATENATE("R",'GESTION - FISCAL - DESASTRES'!#REF!),"")</f>
        <v>#REF!</v>
      </c>
      <c r="W44" s="310"/>
      <c r="X44" s="310" t="e">
        <f>IF(AND('GESTION - FISCAL - DESASTRES'!#REF!="Muy Baja",'GESTION - FISCAL - DESASTRES'!#REF!="Moderado"),CONCATENATE("R",'GESTION - FISCAL - DESASTRES'!#REF!),"")</f>
        <v>#REF!</v>
      </c>
      <c r="Y44" s="310"/>
      <c r="Z44" s="310" t="e">
        <f>IF(AND('GESTION - FISCAL - DESASTRES'!#REF!="Muy Baja",'GESTION - FISCAL - DESASTRES'!#REF!="Moderado"),CONCATENATE("R",'GESTION - FISCAL - DESASTRES'!#REF!),"")</f>
        <v>#REF!</v>
      </c>
      <c r="AA44" s="311"/>
      <c r="AB44" s="293" t="e">
        <f>IF(AND('GESTION - FISCAL - DESASTRES'!#REF!="Muy Baja",'GESTION - FISCAL - DESASTRES'!#REF!="Mayor"),CONCATENATE("R",'GESTION - FISCAL - DESASTRES'!#REF!),"")</f>
        <v>#REF!</v>
      </c>
      <c r="AC44" s="289"/>
      <c r="AD44" s="289" t="e">
        <f>IF(AND('GESTION - FISCAL - DESASTRES'!#REF!="Muy Baja",'GESTION - FISCAL - DESASTRES'!#REF!="Mayor"),CONCATENATE("R",'GESTION - FISCAL - DESASTRES'!#REF!),"")</f>
        <v>#REF!</v>
      </c>
      <c r="AE44" s="289"/>
      <c r="AF44" s="289" t="e">
        <f>IF(AND('GESTION - FISCAL - DESASTRES'!#REF!="Muy Baja",'GESTION - FISCAL - DESASTRES'!#REF!="Mayor"),CONCATENATE("R",'GESTION - FISCAL - DESASTRES'!#REF!),"")</f>
        <v>#REF!</v>
      </c>
      <c r="AG44" s="290"/>
      <c r="AH44" s="300" t="e">
        <f>IF(AND('GESTION - FISCAL - DESASTRES'!#REF!="Muy Baja",'GESTION - FISCAL - DESASTRES'!#REF!="Catastrófico"),CONCATENATE("R",'GESTION - FISCAL - DESASTRES'!#REF!),"")</f>
        <v>#REF!</v>
      </c>
      <c r="AI44" s="301"/>
      <c r="AJ44" s="301" t="e">
        <f>IF(AND('GESTION - FISCAL - DESASTRES'!#REF!="Muy Baja",'GESTION - FISCAL - DESASTRES'!#REF!="Catastrófico"),CONCATENATE("R",'GESTION - FISCAL - DESASTRES'!#REF!),"")</f>
        <v>#REF!</v>
      </c>
      <c r="AK44" s="301"/>
      <c r="AL44" s="301" t="e">
        <f>IF(AND('GESTION - FISCAL - DESASTRES'!#REF!="Muy Baja",'GESTION - FISCAL - DESASTRES'!#REF!="Catastrófico"),CONCATENATE("R",'GESTION - FISCAL - DESASTRES'!#REF!),"")</f>
        <v>#REF!</v>
      </c>
      <c r="AM44" s="30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c r="BY44" s="72"/>
      <c r="BZ44" s="72"/>
      <c r="CA44" s="72"/>
      <c r="CB44" s="72"/>
    </row>
    <row r="45" spans="1:80" ht="15.75" thickBot="1" x14ac:dyDescent="0.3">
      <c r="A45" s="72"/>
      <c r="B45" s="242"/>
      <c r="C45" s="242"/>
      <c r="D45" s="243"/>
      <c r="E45" s="286"/>
      <c r="F45" s="287"/>
      <c r="G45" s="287"/>
      <c r="H45" s="287"/>
      <c r="I45" s="288"/>
      <c r="J45" s="321"/>
      <c r="K45" s="322"/>
      <c r="L45" s="322"/>
      <c r="M45" s="322"/>
      <c r="N45" s="322"/>
      <c r="O45" s="323"/>
      <c r="P45" s="321"/>
      <c r="Q45" s="322"/>
      <c r="R45" s="322"/>
      <c r="S45" s="322"/>
      <c r="T45" s="322"/>
      <c r="U45" s="323"/>
      <c r="V45" s="312"/>
      <c r="W45" s="313"/>
      <c r="X45" s="313"/>
      <c r="Y45" s="313"/>
      <c r="Z45" s="313"/>
      <c r="AA45" s="314"/>
      <c r="AB45" s="297"/>
      <c r="AC45" s="298"/>
      <c r="AD45" s="298"/>
      <c r="AE45" s="298"/>
      <c r="AF45" s="298"/>
      <c r="AG45" s="299"/>
      <c r="AH45" s="303"/>
      <c r="AI45" s="304"/>
      <c r="AJ45" s="304"/>
      <c r="AK45" s="304"/>
      <c r="AL45" s="304"/>
      <c r="AM45" s="305"/>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2"/>
      <c r="BR45" s="72"/>
      <c r="BS45" s="72"/>
      <c r="BT45" s="72"/>
      <c r="BU45" s="72"/>
      <c r="BV45" s="72"/>
      <c r="BW45" s="72"/>
      <c r="BX45" s="72"/>
      <c r="BY45" s="72"/>
      <c r="BZ45" s="72"/>
      <c r="CA45" s="72"/>
      <c r="CB45" s="72"/>
    </row>
    <row r="46" spans="1:80" x14ac:dyDescent="0.25">
      <c r="A46" s="72"/>
      <c r="B46" s="72"/>
      <c r="C46" s="72"/>
      <c r="D46" s="72"/>
      <c r="E46" s="72"/>
      <c r="F46" s="72"/>
      <c r="G46" s="72"/>
      <c r="H46" s="72"/>
      <c r="I46" s="72"/>
      <c r="J46" s="280" t="s">
        <v>263</v>
      </c>
      <c r="K46" s="281"/>
      <c r="L46" s="281"/>
      <c r="M46" s="281"/>
      <c r="N46" s="281"/>
      <c r="O46" s="282"/>
      <c r="P46" s="280" t="s">
        <v>264</v>
      </c>
      <c r="Q46" s="281"/>
      <c r="R46" s="281"/>
      <c r="S46" s="281"/>
      <c r="T46" s="281"/>
      <c r="U46" s="282"/>
      <c r="V46" s="280" t="s">
        <v>265</v>
      </c>
      <c r="W46" s="281"/>
      <c r="X46" s="281"/>
      <c r="Y46" s="281"/>
      <c r="Z46" s="281"/>
      <c r="AA46" s="282"/>
      <c r="AB46" s="280" t="s">
        <v>266</v>
      </c>
      <c r="AC46" s="296"/>
      <c r="AD46" s="281"/>
      <c r="AE46" s="281"/>
      <c r="AF46" s="281"/>
      <c r="AG46" s="282"/>
      <c r="AH46" s="280" t="s">
        <v>267</v>
      </c>
      <c r="AI46" s="281"/>
      <c r="AJ46" s="281"/>
      <c r="AK46" s="281"/>
      <c r="AL46" s="281"/>
      <c r="AM46" s="28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row>
    <row r="47" spans="1:80" x14ac:dyDescent="0.25">
      <c r="A47" s="72"/>
      <c r="B47" s="72"/>
      <c r="C47" s="72"/>
      <c r="D47" s="72"/>
      <c r="E47" s="72"/>
      <c r="F47" s="72"/>
      <c r="G47" s="72"/>
      <c r="H47" s="72"/>
      <c r="I47" s="72"/>
      <c r="J47" s="283"/>
      <c r="K47" s="284"/>
      <c r="L47" s="284"/>
      <c r="M47" s="284"/>
      <c r="N47" s="284"/>
      <c r="O47" s="285"/>
      <c r="P47" s="283"/>
      <c r="Q47" s="284"/>
      <c r="R47" s="284"/>
      <c r="S47" s="284"/>
      <c r="T47" s="284"/>
      <c r="U47" s="285"/>
      <c r="V47" s="283"/>
      <c r="W47" s="284"/>
      <c r="X47" s="284"/>
      <c r="Y47" s="284"/>
      <c r="Z47" s="284"/>
      <c r="AA47" s="285"/>
      <c r="AB47" s="283"/>
      <c r="AC47" s="284"/>
      <c r="AD47" s="284"/>
      <c r="AE47" s="284"/>
      <c r="AF47" s="284"/>
      <c r="AG47" s="285"/>
      <c r="AH47" s="283"/>
      <c r="AI47" s="284"/>
      <c r="AJ47" s="284"/>
      <c r="AK47" s="284"/>
      <c r="AL47" s="284"/>
      <c r="AM47" s="285"/>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row>
    <row r="48" spans="1:80" x14ac:dyDescent="0.25">
      <c r="A48" s="72"/>
      <c r="B48" s="72"/>
      <c r="C48" s="72"/>
      <c r="D48" s="72"/>
      <c r="E48" s="72"/>
      <c r="F48" s="72"/>
      <c r="G48" s="72"/>
      <c r="H48" s="72"/>
      <c r="I48" s="72"/>
      <c r="J48" s="283"/>
      <c r="K48" s="284"/>
      <c r="L48" s="284"/>
      <c r="M48" s="284"/>
      <c r="N48" s="284"/>
      <c r="O48" s="285"/>
      <c r="P48" s="283"/>
      <c r="Q48" s="284"/>
      <c r="R48" s="284"/>
      <c r="S48" s="284"/>
      <c r="T48" s="284"/>
      <c r="U48" s="285"/>
      <c r="V48" s="283"/>
      <c r="W48" s="284"/>
      <c r="X48" s="284"/>
      <c r="Y48" s="284"/>
      <c r="Z48" s="284"/>
      <c r="AA48" s="285"/>
      <c r="AB48" s="283"/>
      <c r="AC48" s="284"/>
      <c r="AD48" s="284"/>
      <c r="AE48" s="284"/>
      <c r="AF48" s="284"/>
      <c r="AG48" s="285"/>
      <c r="AH48" s="283"/>
      <c r="AI48" s="284"/>
      <c r="AJ48" s="284"/>
      <c r="AK48" s="284"/>
      <c r="AL48" s="284"/>
      <c r="AM48" s="285"/>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row>
    <row r="49" spans="1:80" x14ac:dyDescent="0.25">
      <c r="A49" s="72"/>
      <c r="B49" s="72"/>
      <c r="C49" s="72"/>
      <c r="D49" s="72"/>
      <c r="E49" s="72"/>
      <c r="F49" s="72"/>
      <c r="G49" s="72"/>
      <c r="H49" s="72"/>
      <c r="I49" s="72"/>
      <c r="J49" s="283"/>
      <c r="K49" s="284"/>
      <c r="L49" s="284"/>
      <c r="M49" s="284"/>
      <c r="N49" s="284"/>
      <c r="O49" s="285"/>
      <c r="P49" s="283"/>
      <c r="Q49" s="284"/>
      <c r="R49" s="284"/>
      <c r="S49" s="284"/>
      <c r="T49" s="284"/>
      <c r="U49" s="285"/>
      <c r="V49" s="283"/>
      <c r="W49" s="284"/>
      <c r="X49" s="284"/>
      <c r="Y49" s="284"/>
      <c r="Z49" s="284"/>
      <c r="AA49" s="285"/>
      <c r="AB49" s="283"/>
      <c r="AC49" s="284"/>
      <c r="AD49" s="284"/>
      <c r="AE49" s="284"/>
      <c r="AF49" s="284"/>
      <c r="AG49" s="285"/>
      <c r="AH49" s="283"/>
      <c r="AI49" s="284"/>
      <c r="AJ49" s="284"/>
      <c r="AK49" s="284"/>
      <c r="AL49" s="284"/>
      <c r="AM49" s="285"/>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row>
    <row r="50" spans="1:80" x14ac:dyDescent="0.25">
      <c r="A50" s="72"/>
      <c r="B50" s="72"/>
      <c r="C50" s="72"/>
      <c r="D50" s="72"/>
      <c r="E50" s="72"/>
      <c r="F50" s="72"/>
      <c r="G50" s="72"/>
      <c r="H50" s="72"/>
      <c r="I50" s="72"/>
      <c r="J50" s="283"/>
      <c r="K50" s="284"/>
      <c r="L50" s="284"/>
      <c r="M50" s="284"/>
      <c r="N50" s="284"/>
      <c r="O50" s="285"/>
      <c r="P50" s="283"/>
      <c r="Q50" s="284"/>
      <c r="R50" s="284"/>
      <c r="S50" s="284"/>
      <c r="T50" s="284"/>
      <c r="U50" s="285"/>
      <c r="V50" s="283"/>
      <c r="W50" s="284"/>
      <c r="X50" s="284"/>
      <c r="Y50" s="284"/>
      <c r="Z50" s="284"/>
      <c r="AA50" s="285"/>
      <c r="AB50" s="283"/>
      <c r="AC50" s="284"/>
      <c r="AD50" s="284"/>
      <c r="AE50" s="284"/>
      <c r="AF50" s="284"/>
      <c r="AG50" s="285"/>
      <c r="AH50" s="283"/>
      <c r="AI50" s="284"/>
      <c r="AJ50" s="284"/>
      <c r="AK50" s="284"/>
      <c r="AL50" s="284"/>
      <c r="AM50" s="285"/>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row>
    <row r="51" spans="1:80" ht="15.75" thickBot="1" x14ac:dyDescent="0.3">
      <c r="A51" s="72"/>
      <c r="B51" s="72"/>
      <c r="C51" s="72"/>
      <c r="D51" s="72"/>
      <c r="E51" s="72"/>
      <c r="F51" s="72"/>
      <c r="G51" s="72"/>
      <c r="H51" s="72"/>
      <c r="I51" s="72"/>
      <c r="J51" s="286"/>
      <c r="K51" s="287"/>
      <c r="L51" s="287"/>
      <c r="M51" s="287"/>
      <c r="N51" s="287"/>
      <c r="O51" s="288"/>
      <c r="P51" s="286"/>
      <c r="Q51" s="287"/>
      <c r="R51" s="287"/>
      <c r="S51" s="287"/>
      <c r="T51" s="287"/>
      <c r="U51" s="288"/>
      <c r="V51" s="286"/>
      <c r="W51" s="287"/>
      <c r="X51" s="287"/>
      <c r="Y51" s="287"/>
      <c r="Z51" s="287"/>
      <c r="AA51" s="288"/>
      <c r="AB51" s="286"/>
      <c r="AC51" s="287"/>
      <c r="AD51" s="287"/>
      <c r="AE51" s="287"/>
      <c r="AF51" s="287"/>
      <c r="AG51" s="288"/>
      <c r="AH51" s="286"/>
      <c r="AI51" s="287"/>
      <c r="AJ51" s="287"/>
      <c r="AK51" s="287"/>
      <c r="AL51" s="287"/>
      <c r="AM51" s="288"/>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row>
    <row r="52" spans="1:80" x14ac:dyDescent="0.25">
      <c r="A52" s="72"/>
      <c r="B52" s="72"/>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row>
    <row r="53" spans="1:80" ht="15" customHeight="1" x14ac:dyDescent="0.25">
      <c r="A53" s="72"/>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row>
    <row r="54" spans="1:80" ht="15" customHeight="1" x14ac:dyDescent="0.25">
      <c r="A54" s="72"/>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row>
    <row r="55" spans="1:80" x14ac:dyDescent="0.25">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BV55" s="72"/>
      <c r="BW55" s="72"/>
      <c r="BX55" s="72"/>
      <c r="BY55" s="72"/>
      <c r="BZ55" s="72"/>
      <c r="CA55" s="72"/>
      <c r="CB55" s="72"/>
    </row>
    <row r="56" spans="1:80" x14ac:dyDescent="0.25">
      <c r="A56" s="72"/>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row>
    <row r="57" spans="1:80" x14ac:dyDescent="0.25">
      <c r="A57" s="72"/>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row>
    <row r="58" spans="1:80" x14ac:dyDescent="0.25">
      <c r="A58" s="72"/>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row>
    <row r="59" spans="1:80" x14ac:dyDescent="0.25">
      <c r="A59" s="72"/>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2"/>
      <c r="BW59" s="72"/>
      <c r="BX59" s="72"/>
      <c r="BY59" s="72"/>
      <c r="BZ59" s="72"/>
      <c r="CA59" s="72"/>
      <c r="CB59" s="72"/>
    </row>
    <row r="60" spans="1:80" x14ac:dyDescent="0.25">
      <c r="A60" s="72"/>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row>
    <row r="61" spans="1:80" x14ac:dyDescent="0.25">
      <c r="A61" s="72"/>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row>
    <row r="62" spans="1:80" x14ac:dyDescent="0.25">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row>
    <row r="63" spans="1:80" x14ac:dyDescent="0.25">
      <c r="A63" s="72"/>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S63" s="72"/>
      <c r="BT63" s="72"/>
      <c r="BU63" s="72"/>
      <c r="BV63" s="72"/>
      <c r="BW63" s="72"/>
      <c r="BX63" s="72"/>
      <c r="BY63" s="72"/>
      <c r="BZ63" s="72"/>
      <c r="CA63" s="72"/>
      <c r="CB63" s="72"/>
    </row>
    <row r="64" spans="1:80" x14ac:dyDescent="0.25">
      <c r="A64" s="72"/>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2"/>
      <c r="BR64" s="72"/>
      <c r="BS64" s="72"/>
      <c r="BT64" s="72"/>
      <c r="BU64" s="72"/>
      <c r="BV64" s="72"/>
      <c r="BW64" s="72"/>
      <c r="BX64" s="72"/>
      <c r="BY64" s="72"/>
      <c r="BZ64" s="72"/>
      <c r="CA64" s="72"/>
      <c r="CB64" s="72"/>
    </row>
    <row r="65" spans="1:80" x14ac:dyDescent="0.25">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72"/>
      <c r="BP65" s="72"/>
      <c r="BQ65" s="72"/>
      <c r="BR65" s="72"/>
      <c r="BS65" s="72"/>
      <c r="BT65" s="72"/>
      <c r="BU65" s="72"/>
      <c r="BV65" s="72"/>
      <c r="BW65" s="72"/>
      <c r="BX65" s="72"/>
      <c r="BY65" s="72"/>
      <c r="BZ65" s="72"/>
      <c r="CA65" s="72"/>
      <c r="CB65" s="72"/>
    </row>
    <row r="66" spans="1:80" x14ac:dyDescent="0.25">
      <c r="A66" s="72"/>
      <c r="B66" s="7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72"/>
      <c r="BP66" s="72"/>
      <c r="BQ66" s="72"/>
      <c r="BR66" s="72"/>
      <c r="BS66" s="72"/>
      <c r="BT66" s="72"/>
      <c r="BU66" s="72"/>
      <c r="BV66" s="72"/>
      <c r="BW66" s="72"/>
      <c r="BX66" s="72"/>
      <c r="BY66" s="72"/>
      <c r="BZ66" s="72"/>
      <c r="CA66" s="72"/>
      <c r="CB66" s="72"/>
    </row>
    <row r="67" spans="1:80" x14ac:dyDescent="0.25">
      <c r="A67" s="72"/>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c r="BI67" s="72"/>
      <c r="BJ67" s="72"/>
      <c r="BK67" s="72"/>
      <c r="BL67" s="72"/>
      <c r="BM67" s="72"/>
      <c r="BN67" s="72"/>
      <c r="BO67" s="72"/>
      <c r="BP67" s="72"/>
      <c r="BQ67" s="72"/>
      <c r="BR67" s="72"/>
      <c r="BS67" s="72"/>
      <c r="BT67" s="72"/>
      <c r="BU67" s="72"/>
      <c r="BV67" s="72"/>
      <c r="BW67" s="72"/>
      <c r="BX67" s="72"/>
      <c r="BY67" s="72"/>
      <c r="BZ67" s="72"/>
      <c r="CA67" s="72"/>
      <c r="CB67" s="72"/>
    </row>
    <row r="68" spans="1:80" x14ac:dyDescent="0.25">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2"/>
      <c r="BK68" s="72"/>
      <c r="BL68" s="72"/>
      <c r="BM68" s="72"/>
      <c r="BN68" s="72"/>
      <c r="BO68" s="72"/>
      <c r="BP68" s="72"/>
      <c r="BQ68" s="72"/>
      <c r="BR68" s="72"/>
      <c r="BS68" s="72"/>
      <c r="BT68" s="72"/>
      <c r="BU68" s="72"/>
      <c r="BV68" s="72"/>
      <c r="BW68" s="72"/>
      <c r="BX68" s="72"/>
      <c r="BY68" s="72"/>
      <c r="BZ68" s="72"/>
      <c r="CA68" s="72"/>
      <c r="CB68" s="72"/>
    </row>
    <row r="69" spans="1:80" x14ac:dyDescent="0.25">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c r="BI69" s="72"/>
      <c r="BJ69" s="72"/>
      <c r="BK69" s="72"/>
      <c r="BL69" s="72"/>
      <c r="BM69" s="72"/>
      <c r="BN69" s="72"/>
      <c r="BO69" s="72"/>
      <c r="BP69" s="72"/>
      <c r="BQ69" s="72"/>
      <c r="BR69" s="72"/>
      <c r="BS69" s="72"/>
      <c r="BT69" s="72"/>
      <c r="BU69" s="72"/>
      <c r="BV69" s="72"/>
      <c r="BW69" s="72"/>
      <c r="BX69" s="72"/>
      <c r="BY69" s="72"/>
      <c r="BZ69" s="72"/>
      <c r="CA69" s="72"/>
      <c r="CB69" s="72"/>
    </row>
    <row r="70" spans="1:80" x14ac:dyDescent="0.25">
      <c r="A70" s="72"/>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c r="BQ70" s="72"/>
      <c r="BR70" s="72"/>
      <c r="BS70" s="72"/>
      <c r="BT70" s="72"/>
      <c r="BU70" s="72"/>
      <c r="BV70" s="72"/>
      <c r="BW70" s="72"/>
      <c r="BX70" s="72"/>
      <c r="BY70" s="72"/>
      <c r="BZ70" s="72"/>
      <c r="CA70" s="72"/>
      <c r="CB70" s="72"/>
    </row>
    <row r="71" spans="1:80" x14ac:dyDescent="0.25">
      <c r="A71" s="72"/>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c r="BO71" s="72"/>
      <c r="BP71" s="72"/>
      <c r="BQ71" s="72"/>
      <c r="BR71" s="72"/>
      <c r="BS71" s="72"/>
      <c r="BT71" s="72"/>
      <c r="BU71" s="72"/>
      <c r="BV71" s="72"/>
      <c r="BW71" s="72"/>
      <c r="BX71" s="72"/>
      <c r="BY71" s="72"/>
      <c r="BZ71" s="72"/>
      <c r="CA71" s="72"/>
      <c r="CB71" s="72"/>
    </row>
    <row r="72" spans="1:80" x14ac:dyDescent="0.25">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c r="BI72" s="72"/>
      <c r="BJ72" s="72"/>
      <c r="BK72" s="72"/>
      <c r="BL72" s="72"/>
      <c r="BM72" s="72"/>
      <c r="BN72" s="72"/>
      <c r="BO72" s="72"/>
      <c r="BP72" s="72"/>
      <c r="BQ72" s="72"/>
      <c r="BR72" s="72"/>
      <c r="BS72" s="72"/>
      <c r="BT72" s="72"/>
      <c r="BU72" s="72"/>
      <c r="BV72" s="72"/>
      <c r="BW72" s="72"/>
      <c r="BX72" s="72"/>
      <c r="BY72" s="72"/>
      <c r="BZ72" s="72"/>
      <c r="CA72" s="72"/>
      <c r="CB72" s="72"/>
    </row>
    <row r="73" spans="1:80" x14ac:dyDescent="0.25">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c r="BI73" s="72"/>
      <c r="BJ73" s="72"/>
      <c r="BK73" s="72"/>
      <c r="BL73" s="72"/>
      <c r="BM73" s="72"/>
      <c r="BN73" s="72"/>
      <c r="BO73" s="72"/>
      <c r="BP73" s="72"/>
      <c r="BQ73" s="72"/>
      <c r="BR73" s="72"/>
      <c r="BS73" s="72"/>
      <c r="BT73" s="72"/>
      <c r="BU73" s="72"/>
      <c r="BV73" s="72"/>
      <c r="BW73" s="72"/>
      <c r="BX73" s="72"/>
      <c r="BY73" s="72"/>
      <c r="BZ73" s="72"/>
      <c r="CA73" s="72"/>
      <c r="CB73" s="72"/>
    </row>
    <row r="74" spans="1:80" x14ac:dyDescent="0.25">
      <c r="A74" s="72"/>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c r="BI74" s="72"/>
      <c r="BJ74" s="72"/>
      <c r="BK74" s="72"/>
      <c r="BL74" s="72"/>
      <c r="BM74" s="72"/>
      <c r="BN74" s="72"/>
      <c r="BO74" s="72"/>
      <c r="BP74" s="72"/>
      <c r="BQ74" s="72"/>
      <c r="BR74" s="72"/>
      <c r="BS74" s="72"/>
      <c r="BT74" s="72"/>
      <c r="BU74" s="72"/>
      <c r="BV74" s="72"/>
      <c r="BW74" s="72"/>
      <c r="BX74" s="72"/>
      <c r="BY74" s="72"/>
      <c r="BZ74" s="72"/>
      <c r="CA74" s="72"/>
      <c r="CB74" s="72"/>
    </row>
    <row r="75" spans="1:80" x14ac:dyDescent="0.25">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c r="BI75" s="72"/>
      <c r="BJ75" s="72"/>
      <c r="BK75" s="72"/>
      <c r="BL75" s="72"/>
      <c r="BM75" s="72"/>
      <c r="BN75" s="72"/>
      <c r="BO75" s="72"/>
      <c r="BP75" s="72"/>
      <c r="BQ75" s="72"/>
      <c r="BR75" s="72"/>
      <c r="BS75" s="72"/>
      <c r="BT75" s="72"/>
      <c r="BU75" s="72"/>
      <c r="BV75" s="72"/>
      <c r="BW75" s="72"/>
      <c r="BX75" s="72"/>
      <c r="BY75" s="72"/>
      <c r="BZ75" s="72"/>
      <c r="CA75" s="72"/>
      <c r="CB75" s="72"/>
    </row>
    <row r="76" spans="1:80" x14ac:dyDescent="0.25">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c r="BI76" s="72"/>
      <c r="BJ76" s="72"/>
      <c r="BK76" s="72"/>
      <c r="BL76" s="72"/>
      <c r="BM76" s="72"/>
      <c r="BN76" s="72"/>
      <c r="BO76" s="72"/>
      <c r="BP76" s="72"/>
      <c r="BQ76" s="72"/>
      <c r="BR76" s="72"/>
      <c r="BS76" s="72"/>
      <c r="BT76" s="72"/>
      <c r="BU76" s="72"/>
      <c r="BV76" s="72"/>
      <c r="BW76" s="72"/>
      <c r="BX76" s="72"/>
      <c r="BY76" s="72"/>
      <c r="BZ76" s="72"/>
      <c r="CA76" s="72"/>
      <c r="CB76" s="72"/>
    </row>
    <row r="77" spans="1:80" x14ac:dyDescent="0.25">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c r="BI77" s="72"/>
      <c r="BJ77" s="72"/>
      <c r="BK77" s="72"/>
      <c r="BL77" s="72"/>
      <c r="BM77" s="72"/>
      <c r="BN77" s="72"/>
      <c r="BO77" s="72"/>
      <c r="BP77" s="72"/>
      <c r="BQ77" s="72"/>
      <c r="BR77" s="72"/>
      <c r="BS77" s="72"/>
      <c r="BT77" s="72"/>
      <c r="BU77" s="72"/>
      <c r="BV77" s="72"/>
      <c r="BW77" s="72"/>
      <c r="BX77" s="72"/>
      <c r="BY77" s="72"/>
      <c r="BZ77" s="72"/>
      <c r="CA77" s="72"/>
      <c r="CB77" s="72"/>
    </row>
    <row r="78" spans="1:80" x14ac:dyDescent="0.25">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c r="BI78" s="72"/>
      <c r="BJ78" s="72"/>
      <c r="BK78" s="72"/>
      <c r="BL78" s="72"/>
      <c r="BM78" s="72"/>
      <c r="BN78" s="72"/>
      <c r="BO78" s="72"/>
      <c r="BP78" s="72"/>
      <c r="BQ78" s="72"/>
      <c r="BR78" s="72"/>
      <c r="BS78" s="72"/>
      <c r="BT78" s="72"/>
      <c r="BU78" s="72"/>
      <c r="BV78" s="72"/>
      <c r="BW78" s="72"/>
      <c r="BX78" s="72"/>
      <c r="BY78" s="72"/>
      <c r="BZ78" s="72"/>
      <c r="CA78" s="72"/>
      <c r="CB78" s="72"/>
    </row>
    <row r="79" spans="1:80" x14ac:dyDescent="0.25">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c r="BI79" s="72"/>
      <c r="BJ79" s="72"/>
      <c r="BK79" s="72"/>
    </row>
    <row r="80" spans="1:80" x14ac:dyDescent="0.25">
      <c r="A80" s="72"/>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c r="BI80" s="72"/>
      <c r="BJ80" s="72"/>
      <c r="BK80" s="72"/>
    </row>
    <row r="81" spans="1:63" x14ac:dyDescent="0.25">
      <c r="A81" s="72"/>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row>
    <row r="82" spans="1:63" x14ac:dyDescent="0.25">
      <c r="A82" s="72"/>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c r="BI82" s="72"/>
      <c r="BJ82" s="72"/>
      <c r="BK82" s="72"/>
    </row>
    <row r="83" spans="1:63" x14ac:dyDescent="0.25">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K83" s="72"/>
    </row>
    <row r="84" spans="1:63" x14ac:dyDescent="0.25">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c r="BI84" s="72"/>
      <c r="BJ84" s="72"/>
      <c r="BK84" s="72"/>
    </row>
    <row r="85" spans="1:63" x14ac:dyDescent="0.25">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c r="BI85" s="72"/>
      <c r="BJ85" s="72"/>
      <c r="BK85" s="72"/>
    </row>
    <row r="86" spans="1:63" x14ac:dyDescent="0.25">
      <c r="A86" s="72"/>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c r="BI86" s="72"/>
      <c r="BJ86" s="72"/>
      <c r="BK86" s="72"/>
    </row>
    <row r="87" spans="1:63" x14ac:dyDescent="0.25">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c r="BI87" s="72"/>
      <c r="BJ87" s="72"/>
      <c r="BK87" s="72"/>
    </row>
    <row r="88" spans="1:63" x14ac:dyDescent="0.25">
      <c r="A88" s="72"/>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row>
    <row r="89" spans="1:63" x14ac:dyDescent="0.25">
      <c r="A89" s="72"/>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row>
    <row r="90" spans="1:63" x14ac:dyDescent="0.25">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c r="BI90" s="72"/>
      <c r="BJ90" s="72"/>
      <c r="BK90" s="72"/>
    </row>
    <row r="91" spans="1:63" x14ac:dyDescent="0.25">
      <c r="A91" s="72"/>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c r="BI91" s="72"/>
      <c r="BJ91" s="72"/>
      <c r="BK91" s="72"/>
    </row>
    <row r="92" spans="1:63" x14ac:dyDescent="0.25">
      <c r="A92" s="72"/>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c r="BI92" s="72"/>
      <c r="BJ92" s="72"/>
      <c r="BK92" s="72"/>
    </row>
    <row r="93" spans="1:63" x14ac:dyDescent="0.25">
      <c r="A93" s="72"/>
      <c r="B93" s="72"/>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c r="BI93" s="72"/>
      <c r="BJ93" s="72"/>
      <c r="BK93" s="72"/>
    </row>
    <row r="94" spans="1:63" x14ac:dyDescent="0.25">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row>
    <row r="95" spans="1:63" x14ac:dyDescent="0.25">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c r="BI95" s="72"/>
      <c r="BJ95" s="72"/>
      <c r="BK95" s="72"/>
    </row>
    <row r="96" spans="1:63" x14ac:dyDescent="0.25">
      <c r="A96" s="72"/>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c r="BI96" s="72"/>
      <c r="BJ96" s="72"/>
      <c r="BK96" s="72"/>
    </row>
    <row r="97" spans="1:63" x14ac:dyDescent="0.25">
      <c r="A97" s="72"/>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c r="BI97" s="72"/>
      <c r="BJ97" s="72"/>
      <c r="BK97" s="72"/>
    </row>
    <row r="98" spans="1:63" x14ac:dyDescent="0.25">
      <c r="A98" s="72"/>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c r="BH98" s="72"/>
      <c r="BI98" s="72"/>
      <c r="BJ98" s="72"/>
      <c r="BK98" s="72"/>
    </row>
    <row r="99" spans="1:63" x14ac:dyDescent="0.25">
      <c r="A99" s="72"/>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c r="BI99" s="72"/>
      <c r="BJ99" s="72"/>
      <c r="BK99" s="72"/>
    </row>
    <row r="100" spans="1:63" x14ac:dyDescent="0.25">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c r="BI100" s="72"/>
      <c r="BJ100" s="72"/>
      <c r="BK100" s="72"/>
    </row>
    <row r="101" spans="1:63" x14ac:dyDescent="0.25">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c r="BI101" s="72"/>
      <c r="BJ101" s="72"/>
      <c r="BK101" s="72"/>
    </row>
    <row r="102" spans="1:63" x14ac:dyDescent="0.25">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2"/>
      <c r="AZ102" s="72"/>
      <c r="BA102" s="72"/>
      <c r="BB102" s="72"/>
      <c r="BC102" s="72"/>
      <c r="BD102" s="72"/>
      <c r="BE102" s="72"/>
      <c r="BF102" s="72"/>
      <c r="BG102" s="72"/>
      <c r="BH102" s="72"/>
      <c r="BI102" s="72"/>
      <c r="BJ102" s="72"/>
      <c r="BK102" s="72"/>
    </row>
    <row r="103" spans="1:63" x14ac:dyDescent="0.25">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c r="BI103" s="72"/>
      <c r="BJ103" s="72"/>
      <c r="BK103" s="72"/>
    </row>
    <row r="104" spans="1:63" x14ac:dyDescent="0.25">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c r="BI104" s="72"/>
      <c r="BJ104" s="72"/>
      <c r="BK104" s="72"/>
    </row>
    <row r="105" spans="1:63" x14ac:dyDescent="0.25">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c r="BI105" s="72"/>
      <c r="BJ105" s="72"/>
      <c r="BK105" s="72"/>
    </row>
    <row r="106" spans="1:63" x14ac:dyDescent="0.25">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c r="BI106" s="72"/>
      <c r="BJ106" s="72"/>
      <c r="BK106" s="72"/>
    </row>
    <row r="107" spans="1:63" x14ac:dyDescent="0.25">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c r="BI107" s="72"/>
      <c r="BJ107" s="72"/>
      <c r="BK107" s="72"/>
    </row>
    <row r="108" spans="1:63" x14ac:dyDescent="0.25">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c r="BI108" s="72"/>
      <c r="BJ108" s="72"/>
      <c r="BK108" s="72"/>
    </row>
    <row r="109" spans="1:63" x14ac:dyDescent="0.25">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c r="BI109" s="72"/>
      <c r="BJ109" s="72"/>
      <c r="BK109" s="72"/>
    </row>
    <row r="110" spans="1:63" x14ac:dyDescent="0.25">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c r="BI110" s="72"/>
      <c r="BJ110" s="72"/>
      <c r="BK110" s="72"/>
    </row>
    <row r="111" spans="1:63" x14ac:dyDescent="0.25">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c r="BI111" s="72"/>
      <c r="BJ111" s="72"/>
      <c r="BK111" s="72"/>
    </row>
    <row r="112" spans="1:63" x14ac:dyDescent="0.25">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c r="BA112" s="72"/>
      <c r="BB112" s="72"/>
      <c r="BC112" s="72"/>
      <c r="BD112" s="72"/>
      <c r="BE112" s="72"/>
      <c r="BF112" s="72"/>
      <c r="BG112" s="72"/>
      <c r="BH112" s="72"/>
      <c r="BI112" s="72"/>
      <c r="BJ112" s="72"/>
      <c r="BK112" s="72"/>
    </row>
    <row r="113" spans="1:63" x14ac:dyDescent="0.25">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c r="BI113" s="72"/>
      <c r="BJ113" s="72"/>
      <c r="BK113" s="72"/>
    </row>
    <row r="114" spans="1:63" x14ac:dyDescent="0.25">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2"/>
      <c r="BA114" s="72"/>
      <c r="BB114" s="72"/>
      <c r="BC114" s="72"/>
      <c r="BD114" s="72"/>
      <c r="BE114" s="72"/>
      <c r="BF114" s="72"/>
      <c r="BG114" s="72"/>
      <c r="BH114" s="72"/>
      <c r="BI114" s="72"/>
      <c r="BJ114" s="72"/>
      <c r="BK114" s="72"/>
    </row>
    <row r="115" spans="1:63" x14ac:dyDescent="0.25">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c r="BE115" s="72"/>
      <c r="BF115" s="72"/>
      <c r="BG115" s="72"/>
      <c r="BH115" s="72"/>
      <c r="BI115" s="72"/>
      <c r="BJ115" s="72"/>
      <c r="BK115" s="72"/>
    </row>
    <row r="116" spans="1:63" x14ac:dyDescent="0.25">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c r="BI116" s="72"/>
      <c r="BJ116" s="72"/>
      <c r="BK116" s="72"/>
    </row>
    <row r="117" spans="1:63" x14ac:dyDescent="0.25">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c r="BI117" s="72"/>
      <c r="BJ117" s="72"/>
      <c r="BK117" s="72"/>
    </row>
    <row r="118" spans="1:63" x14ac:dyDescent="0.25">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72"/>
      <c r="BE118" s="72"/>
      <c r="BF118" s="72"/>
      <c r="BG118" s="72"/>
      <c r="BH118" s="72"/>
      <c r="BI118" s="72"/>
      <c r="BJ118" s="72"/>
      <c r="BK118" s="72"/>
    </row>
    <row r="119" spans="1:63" x14ac:dyDescent="0.25">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c r="AP119" s="72"/>
      <c r="AQ119" s="72"/>
      <c r="AR119" s="72"/>
      <c r="AS119" s="72"/>
      <c r="AT119" s="72"/>
      <c r="AU119" s="72"/>
      <c r="AV119" s="72"/>
      <c r="AW119" s="72"/>
      <c r="AX119" s="72"/>
      <c r="AY119" s="72"/>
      <c r="AZ119" s="72"/>
      <c r="BA119" s="72"/>
      <c r="BB119" s="72"/>
      <c r="BC119" s="72"/>
      <c r="BD119" s="72"/>
      <c r="BE119" s="72"/>
      <c r="BF119" s="72"/>
      <c r="BG119" s="72"/>
      <c r="BH119" s="72"/>
      <c r="BI119" s="72"/>
      <c r="BJ119" s="72"/>
      <c r="BK119" s="72"/>
    </row>
    <row r="120" spans="1:63" x14ac:dyDescent="0.25">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72"/>
      <c r="BE120" s="72"/>
      <c r="BF120" s="72"/>
      <c r="BG120" s="72"/>
      <c r="BH120" s="72"/>
      <c r="BI120" s="72"/>
      <c r="BJ120" s="72"/>
      <c r="BK120" s="72"/>
    </row>
    <row r="121" spans="1:63" x14ac:dyDescent="0.25">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72"/>
      <c r="BB121" s="72"/>
      <c r="BC121" s="72"/>
      <c r="BD121" s="72"/>
      <c r="BE121" s="72"/>
      <c r="BF121" s="72"/>
      <c r="BG121" s="72"/>
      <c r="BH121" s="72"/>
      <c r="BI121" s="72"/>
      <c r="BJ121" s="72"/>
      <c r="BK121" s="72"/>
    </row>
    <row r="122" spans="1:63" x14ac:dyDescent="0.25">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c r="BA122" s="72"/>
      <c r="BB122" s="72"/>
      <c r="BC122" s="72"/>
      <c r="BD122" s="72"/>
      <c r="BE122" s="72"/>
      <c r="BF122" s="72"/>
      <c r="BG122" s="72"/>
      <c r="BH122" s="72"/>
      <c r="BI122" s="72"/>
      <c r="BJ122" s="72"/>
      <c r="BK122" s="72"/>
    </row>
    <row r="123" spans="1:63" x14ac:dyDescent="0.25">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2"/>
      <c r="BC123" s="72"/>
      <c r="BD123" s="72"/>
      <c r="BE123" s="72"/>
      <c r="BF123" s="72"/>
      <c r="BG123" s="72"/>
      <c r="BH123" s="72"/>
      <c r="BI123" s="72"/>
      <c r="BJ123" s="72"/>
      <c r="BK123" s="72"/>
    </row>
    <row r="124" spans="1:63" x14ac:dyDescent="0.25">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72"/>
      <c r="BB124" s="72"/>
      <c r="BC124" s="72"/>
      <c r="BD124" s="72"/>
      <c r="BE124" s="72"/>
      <c r="BF124" s="72"/>
      <c r="BG124" s="72"/>
      <c r="BH124" s="72"/>
      <c r="BI124" s="72"/>
      <c r="BJ124" s="72"/>
      <c r="BK124" s="72"/>
    </row>
    <row r="125" spans="1:63" x14ac:dyDescent="0.25">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c r="BA125" s="72"/>
      <c r="BB125" s="72"/>
      <c r="BC125" s="72"/>
      <c r="BD125" s="72"/>
      <c r="BE125" s="72"/>
      <c r="BF125" s="72"/>
      <c r="BG125" s="72"/>
      <c r="BH125" s="72"/>
      <c r="BI125" s="72"/>
      <c r="BJ125" s="72"/>
      <c r="BK125" s="72"/>
    </row>
    <row r="126" spans="1:63" x14ac:dyDescent="0.25">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c r="AO126" s="72"/>
      <c r="AP126" s="72"/>
      <c r="AQ126" s="72"/>
      <c r="AR126" s="72"/>
      <c r="AS126" s="72"/>
      <c r="AT126" s="72"/>
      <c r="AU126" s="72"/>
      <c r="AV126" s="72"/>
      <c r="AW126" s="72"/>
      <c r="AX126" s="72"/>
      <c r="AY126" s="72"/>
      <c r="AZ126" s="72"/>
      <c r="BA126" s="72"/>
      <c r="BB126" s="72"/>
      <c r="BC126" s="72"/>
      <c r="BD126" s="72"/>
      <c r="BE126" s="72"/>
      <c r="BF126" s="72"/>
      <c r="BG126" s="72"/>
      <c r="BH126" s="72"/>
      <c r="BI126" s="72"/>
      <c r="BJ126" s="72"/>
      <c r="BK126" s="72"/>
    </row>
    <row r="127" spans="1:63" x14ac:dyDescent="0.25">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c r="AP127" s="72"/>
      <c r="AQ127" s="72"/>
      <c r="AR127" s="72"/>
      <c r="AS127" s="72"/>
      <c r="AT127" s="72"/>
      <c r="AU127" s="72"/>
      <c r="AV127" s="72"/>
      <c r="AW127" s="72"/>
      <c r="AX127" s="72"/>
      <c r="AY127" s="72"/>
      <c r="AZ127" s="72"/>
      <c r="BA127" s="72"/>
      <c r="BB127" s="72"/>
      <c r="BC127" s="72"/>
      <c r="BD127" s="72"/>
      <c r="BE127" s="72"/>
      <c r="BF127" s="72"/>
      <c r="BG127" s="72"/>
      <c r="BH127" s="72"/>
      <c r="BI127" s="72"/>
      <c r="BJ127" s="72"/>
      <c r="BK127" s="72"/>
    </row>
    <row r="128" spans="1:63" x14ac:dyDescent="0.25">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c r="AT128" s="72"/>
      <c r="AU128" s="72"/>
      <c r="AV128" s="72"/>
      <c r="AW128" s="72"/>
      <c r="AX128" s="72"/>
      <c r="AY128" s="72"/>
      <c r="AZ128" s="72"/>
      <c r="BA128" s="72"/>
      <c r="BB128" s="72"/>
      <c r="BC128" s="72"/>
      <c r="BD128" s="72"/>
      <c r="BE128" s="72"/>
      <c r="BF128" s="72"/>
      <c r="BG128" s="72"/>
      <c r="BH128" s="72"/>
      <c r="BI128" s="72"/>
      <c r="BJ128" s="72"/>
      <c r="BK128" s="72"/>
    </row>
    <row r="129" spans="2:63" x14ac:dyDescent="0.25">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c r="AL129" s="72"/>
      <c r="AM129" s="72"/>
      <c r="AN129" s="72"/>
      <c r="AO129" s="72"/>
      <c r="AP129" s="72"/>
      <c r="AQ129" s="72"/>
      <c r="AR129" s="72"/>
      <c r="AS129" s="72"/>
      <c r="AT129" s="72"/>
      <c r="AU129" s="72"/>
      <c r="AV129" s="72"/>
      <c r="AW129" s="72"/>
      <c r="AX129" s="72"/>
      <c r="AY129" s="72"/>
      <c r="AZ129" s="72"/>
      <c r="BA129" s="72"/>
      <c r="BB129" s="72"/>
      <c r="BC129" s="72"/>
      <c r="BD129" s="72"/>
      <c r="BE129" s="72"/>
      <c r="BF129" s="72"/>
      <c r="BG129" s="72"/>
      <c r="BH129" s="72"/>
      <c r="BI129" s="72"/>
      <c r="BJ129" s="72"/>
      <c r="BK129" s="72"/>
    </row>
    <row r="130" spans="2:63" x14ac:dyDescent="0.25">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2"/>
      <c r="AM130" s="72"/>
      <c r="AN130" s="72"/>
      <c r="AO130" s="72"/>
      <c r="AP130" s="72"/>
      <c r="AQ130" s="72"/>
      <c r="AR130" s="72"/>
      <c r="AS130" s="72"/>
      <c r="AT130" s="72"/>
      <c r="AU130" s="72"/>
      <c r="AV130" s="72"/>
      <c r="AW130" s="72"/>
      <c r="AX130" s="72"/>
      <c r="AY130" s="72"/>
      <c r="AZ130" s="72"/>
      <c r="BA130" s="72"/>
      <c r="BB130" s="72"/>
      <c r="BC130" s="72"/>
      <c r="BD130" s="72"/>
      <c r="BE130" s="72"/>
      <c r="BF130" s="72"/>
      <c r="BG130" s="72"/>
      <c r="BH130" s="72"/>
      <c r="BI130" s="72"/>
      <c r="BJ130" s="72"/>
      <c r="BK130" s="72"/>
    </row>
    <row r="131" spans="2:63" x14ac:dyDescent="0.25">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c r="AH131" s="72"/>
      <c r="AI131" s="72"/>
      <c r="AJ131" s="72"/>
      <c r="AK131" s="72"/>
      <c r="AL131" s="72"/>
      <c r="AM131" s="72"/>
      <c r="AN131" s="72"/>
      <c r="AO131" s="72"/>
      <c r="AP131" s="72"/>
      <c r="AQ131" s="72"/>
      <c r="AR131" s="72"/>
      <c r="AS131" s="72"/>
      <c r="AT131" s="72"/>
      <c r="AU131" s="72"/>
      <c r="AV131" s="72"/>
      <c r="AW131" s="72"/>
      <c r="AX131" s="72"/>
      <c r="AY131" s="72"/>
      <c r="AZ131" s="72"/>
      <c r="BA131" s="72"/>
      <c r="BB131" s="72"/>
      <c r="BC131" s="72"/>
      <c r="BD131" s="72"/>
      <c r="BE131" s="72"/>
      <c r="BF131" s="72"/>
      <c r="BG131" s="72"/>
      <c r="BH131" s="72"/>
      <c r="BI131" s="72"/>
      <c r="BJ131" s="72"/>
      <c r="BK131" s="72"/>
    </row>
    <row r="132" spans="2:63" x14ac:dyDescent="0.25">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c r="AO132" s="72"/>
      <c r="AP132" s="72"/>
      <c r="AQ132" s="72"/>
      <c r="AR132" s="72"/>
      <c r="AS132" s="72"/>
      <c r="AT132" s="72"/>
      <c r="AU132" s="72"/>
      <c r="AV132" s="72"/>
      <c r="AW132" s="72"/>
      <c r="AX132" s="72"/>
      <c r="AY132" s="72"/>
      <c r="AZ132" s="72"/>
      <c r="BA132" s="72"/>
      <c r="BB132" s="72"/>
      <c r="BC132" s="72"/>
      <c r="BD132" s="72"/>
      <c r="BE132" s="72"/>
      <c r="BF132" s="72"/>
      <c r="BG132" s="72"/>
      <c r="BH132" s="72"/>
      <c r="BI132" s="72"/>
      <c r="BJ132" s="72"/>
      <c r="BK132" s="72"/>
    </row>
    <row r="133" spans="2:63" x14ac:dyDescent="0.25">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2"/>
      <c r="AM133" s="72"/>
      <c r="AN133" s="72"/>
      <c r="AO133" s="72"/>
      <c r="AP133" s="72"/>
      <c r="AQ133" s="72"/>
      <c r="AR133" s="72"/>
      <c r="AS133" s="72"/>
      <c r="AT133" s="72"/>
      <c r="AU133" s="72"/>
      <c r="AV133" s="72"/>
      <c r="AW133" s="72"/>
      <c r="AX133" s="72"/>
      <c r="AY133" s="72"/>
      <c r="AZ133" s="72"/>
      <c r="BA133" s="72"/>
      <c r="BB133" s="72"/>
      <c r="BC133" s="72"/>
      <c r="BD133" s="72"/>
      <c r="BE133" s="72"/>
      <c r="BF133" s="72"/>
      <c r="BG133" s="72"/>
      <c r="BH133" s="72"/>
      <c r="BI133" s="72"/>
      <c r="BJ133" s="72"/>
      <c r="BK133" s="72"/>
    </row>
    <row r="134" spans="2:63" x14ac:dyDescent="0.25">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L134" s="72"/>
      <c r="AM134" s="72"/>
      <c r="AN134" s="72"/>
      <c r="AO134" s="72"/>
      <c r="AP134" s="72"/>
      <c r="AQ134" s="72"/>
      <c r="AR134" s="72"/>
      <c r="AS134" s="72"/>
      <c r="AT134" s="72"/>
      <c r="AU134" s="72"/>
      <c r="AV134" s="72"/>
      <c r="AW134" s="72"/>
      <c r="AX134" s="72"/>
      <c r="AY134" s="72"/>
      <c r="AZ134" s="72"/>
      <c r="BA134" s="72"/>
      <c r="BB134" s="72"/>
      <c r="BC134" s="72"/>
      <c r="BD134" s="72"/>
      <c r="BE134" s="72"/>
      <c r="BF134" s="72"/>
      <c r="BG134" s="72"/>
      <c r="BH134" s="72"/>
      <c r="BI134" s="72"/>
      <c r="BJ134" s="72"/>
      <c r="BK134" s="72"/>
    </row>
    <row r="135" spans="2:63" x14ac:dyDescent="0.25">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2"/>
      <c r="AM135" s="72"/>
      <c r="AN135" s="72"/>
      <c r="AO135" s="72"/>
      <c r="AP135" s="72"/>
      <c r="AQ135" s="72"/>
      <c r="AR135" s="72"/>
      <c r="AS135" s="72"/>
      <c r="AT135" s="72"/>
      <c r="AU135" s="72"/>
      <c r="AV135" s="72"/>
      <c r="AW135" s="72"/>
      <c r="AX135" s="72"/>
      <c r="AY135" s="72"/>
      <c r="AZ135" s="72"/>
      <c r="BA135" s="72"/>
      <c r="BB135" s="72"/>
      <c r="BC135" s="72"/>
      <c r="BD135" s="72"/>
      <c r="BE135" s="72"/>
      <c r="BF135" s="72"/>
      <c r="BG135" s="72"/>
      <c r="BH135" s="72"/>
      <c r="BI135" s="72"/>
      <c r="BJ135" s="72"/>
      <c r="BK135" s="72"/>
    </row>
    <row r="136" spans="2:63" x14ac:dyDescent="0.25">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2"/>
      <c r="AM136" s="72"/>
      <c r="AN136" s="72"/>
      <c r="AO136" s="72"/>
      <c r="AP136" s="72"/>
      <c r="AQ136" s="72"/>
      <c r="AR136" s="72"/>
      <c r="AS136" s="72"/>
      <c r="AT136" s="72"/>
      <c r="AU136" s="72"/>
      <c r="AV136" s="72"/>
      <c r="AW136" s="72"/>
      <c r="AX136" s="72"/>
      <c r="AY136" s="72"/>
      <c r="AZ136" s="72"/>
      <c r="BA136" s="72"/>
      <c r="BB136" s="72"/>
      <c r="BC136" s="72"/>
      <c r="BD136" s="72"/>
      <c r="BE136" s="72"/>
      <c r="BF136" s="72"/>
      <c r="BG136" s="72"/>
      <c r="BH136" s="72"/>
      <c r="BI136" s="72"/>
      <c r="BJ136" s="72"/>
      <c r="BK136" s="72"/>
    </row>
    <row r="137" spans="2:63" x14ac:dyDescent="0.25">
      <c r="B137" s="72"/>
      <c r="C137" s="72"/>
      <c r="D137" s="72"/>
      <c r="E137" s="72"/>
      <c r="F137" s="72"/>
      <c r="G137" s="72"/>
      <c r="H137" s="72"/>
      <c r="I137" s="72"/>
    </row>
    <row r="138" spans="2:63" x14ac:dyDescent="0.25">
      <c r="B138" s="72"/>
      <c r="C138" s="72"/>
      <c r="D138" s="72"/>
      <c r="E138" s="72"/>
      <c r="F138" s="72"/>
      <c r="G138" s="72"/>
      <c r="H138" s="72"/>
      <c r="I138" s="72"/>
    </row>
    <row r="139" spans="2:63" x14ac:dyDescent="0.25">
      <c r="B139" s="72"/>
      <c r="C139" s="72"/>
      <c r="D139" s="72"/>
      <c r="E139" s="72"/>
      <c r="F139" s="72"/>
      <c r="G139" s="72"/>
      <c r="H139" s="72"/>
      <c r="I139" s="72"/>
    </row>
    <row r="140" spans="2:63" x14ac:dyDescent="0.25">
      <c r="B140" s="72"/>
      <c r="C140" s="72"/>
      <c r="D140" s="72"/>
      <c r="E140" s="72"/>
      <c r="F140" s="72"/>
      <c r="G140" s="72"/>
      <c r="H140" s="72"/>
      <c r="I140" s="72"/>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50" zoomScaleNormal="50" workbookViewId="0">
      <selection activeCell="E5" sqref="E5:E10"/>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row>
    <row r="2" spans="1:91" ht="18" customHeight="1" x14ac:dyDescent="0.25">
      <c r="A2" s="72"/>
      <c r="B2" s="353" t="s">
        <v>268</v>
      </c>
      <c r="C2" s="354"/>
      <c r="D2" s="354"/>
      <c r="E2" s="354"/>
      <c r="F2" s="354"/>
      <c r="G2" s="354"/>
      <c r="H2" s="354"/>
      <c r="I2" s="354"/>
      <c r="J2" s="295" t="s">
        <v>15</v>
      </c>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row>
    <row r="3" spans="1:91" ht="18.75" customHeight="1" x14ac:dyDescent="0.25">
      <c r="A3" s="72"/>
      <c r="B3" s="354"/>
      <c r="C3" s="354"/>
      <c r="D3" s="354"/>
      <c r="E3" s="354"/>
      <c r="F3" s="354"/>
      <c r="G3" s="354"/>
      <c r="H3" s="354"/>
      <c r="I3" s="354"/>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row>
    <row r="4" spans="1:91" ht="15" customHeight="1" x14ac:dyDescent="0.25">
      <c r="A4" s="72"/>
      <c r="B4" s="354"/>
      <c r="C4" s="354"/>
      <c r="D4" s="354"/>
      <c r="E4" s="354"/>
      <c r="F4" s="354"/>
      <c r="G4" s="354"/>
      <c r="H4" s="354"/>
      <c r="I4" s="354"/>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95"/>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row>
    <row r="5" spans="1:91" ht="15.75" thickBot="1" x14ac:dyDescent="0.3">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row>
    <row r="6" spans="1:91" ht="15" customHeight="1" x14ac:dyDescent="0.25">
      <c r="A6" s="72"/>
      <c r="B6" s="242" t="s">
        <v>206</v>
      </c>
      <c r="C6" s="242"/>
      <c r="D6" s="243"/>
      <c r="E6" s="337" t="s">
        <v>254</v>
      </c>
      <c r="F6" s="338"/>
      <c r="G6" s="338"/>
      <c r="H6" s="338"/>
      <c r="I6" s="355"/>
      <c r="J6" s="35" t="e">
        <f>IF(AND('GESTION - FISCAL - DESASTRES'!#REF!="Muy Alta",'GESTION - FISCAL - DESASTRES'!#REF!="Leve"),CONCATENATE("R1C",'GESTION - FISCAL - DESASTRES'!#REF!),"")</f>
        <v>#REF!</v>
      </c>
      <c r="K6" s="36" t="e">
        <f>IF(AND('GESTION - FISCAL - DESASTRES'!#REF!="Muy Alta",'GESTION - FISCAL - DESASTRES'!#REF!="Leve"),CONCATENATE("R1C",'GESTION - FISCAL - DESASTRES'!#REF!),"")</f>
        <v>#REF!</v>
      </c>
      <c r="L6" s="36" t="e">
        <f>IF(AND('GESTION - FISCAL - DESASTRES'!#REF!="Muy Alta",'GESTION - FISCAL - DESASTRES'!#REF!="Leve"),CONCATENATE("R1C",'GESTION - FISCAL - DESASTRES'!#REF!),"")</f>
        <v>#REF!</v>
      </c>
      <c r="M6" s="36" t="e">
        <f>IF(AND('GESTION - FISCAL - DESASTRES'!#REF!="Muy Alta",'GESTION - FISCAL - DESASTRES'!#REF!="Leve"),CONCATENATE("R1C",'GESTION - FISCAL - DESASTRES'!#REF!),"")</f>
        <v>#REF!</v>
      </c>
      <c r="N6" s="36" t="e">
        <f>IF(AND('GESTION - FISCAL - DESASTRES'!#REF!="Muy Alta",'GESTION - FISCAL - DESASTRES'!#REF!="Leve"),CONCATENATE("R1C",'GESTION - FISCAL - DESASTRES'!#REF!),"")</f>
        <v>#REF!</v>
      </c>
      <c r="O6" s="37" t="e">
        <f>IF(AND('GESTION - FISCAL - DESASTRES'!#REF!="Muy Alta",'GESTION - FISCAL - DESASTRES'!#REF!="Leve"),CONCATENATE("R1C",'GESTION - FISCAL - DESASTRES'!#REF!),"")</f>
        <v>#REF!</v>
      </c>
      <c r="P6" s="35" t="e">
        <f>IF(AND('GESTION - FISCAL - DESASTRES'!#REF!="Muy Alta",'GESTION - FISCAL - DESASTRES'!#REF!="Menor"),CONCATENATE("R1C",'GESTION - FISCAL - DESASTRES'!#REF!),"")</f>
        <v>#REF!</v>
      </c>
      <c r="Q6" s="36" t="e">
        <f>IF(AND('GESTION - FISCAL - DESASTRES'!#REF!="Muy Alta",'GESTION - FISCAL - DESASTRES'!#REF!="Menor"),CONCATENATE("R1C",'GESTION - FISCAL - DESASTRES'!#REF!),"")</f>
        <v>#REF!</v>
      </c>
      <c r="R6" s="36" t="e">
        <f>IF(AND('GESTION - FISCAL - DESASTRES'!#REF!="Muy Alta",'GESTION - FISCAL - DESASTRES'!#REF!="Menor"),CONCATENATE("R1C",'GESTION - FISCAL - DESASTRES'!#REF!),"")</f>
        <v>#REF!</v>
      </c>
      <c r="S6" s="36" t="e">
        <f>IF(AND('GESTION - FISCAL - DESASTRES'!#REF!="Muy Alta",'GESTION - FISCAL - DESASTRES'!#REF!="Menor"),CONCATENATE("R1C",'GESTION - FISCAL - DESASTRES'!#REF!),"")</f>
        <v>#REF!</v>
      </c>
      <c r="T6" s="36" t="e">
        <f>IF(AND('GESTION - FISCAL - DESASTRES'!#REF!="Muy Alta",'GESTION - FISCAL - DESASTRES'!#REF!="Menor"),CONCATENATE("R1C",'GESTION - FISCAL - DESASTRES'!#REF!),"")</f>
        <v>#REF!</v>
      </c>
      <c r="U6" s="37" t="e">
        <f>IF(AND('GESTION - FISCAL - DESASTRES'!#REF!="Muy Alta",'GESTION - FISCAL - DESASTRES'!#REF!="Menor"),CONCATENATE("R1C",'GESTION - FISCAL - DESASTRES'!#REF!),"")</f>
        <v>#REF!</v>
      </c>
      <c r="V6" s="35" t="e">
        <f>IF(AND('GESTION - FISCAL - DESASTRES'!#REF!="Muy Alta",'GESTION - FISCAL - DESASTRES'!#REF!="Moderado"),CONCATENATE("R1C",'GESTION - FISCAL - DESASTRES'!#REF!),"")</f>
        <v>#REF!</v>
      </c>
      <c r="W6" s="36" t="e">
        <f>IF(AND('GESTION - FISCAL - DESASTRES'!#REF!="Muy Alta",'GESTION - FISCAL - DESASTRES'!#REF!="Moderado"),CONCATENATE("R1C",'GESTION - FISCAL - DESASTRES'!#REF!),"")</f>
        <v>#REF!</v>
      </c>
      <c r="X6" s="36" t="e">
        <f>IF(AND('GESTION - FISCAL - DESASTRES'!#REF!="Muy Alta",'GESTION - FISCAL - DESASTRES'!#REF!="Moderado"),CONCATENATE("R1C",'GESTION - FISCAL - DESASTRES'!#REF!),"")</f>
        <v>#REF!</v>
      </c>
      <c r="Y6" s="36" t="e">
        <f>IF(AND('GESTION - FISCAL - DESASTRES'!#REF!="Muy Alta",'GESTION - FISCAL - DESASTRES'!#REF!="Moderado"),CONCATENATE("R1C",'GESTION - FISCAL - DESASTRES'!#REF!),"")</f>
        <v>#REF!</v>
      </c>
      <c r="Z6" s="36" t="e">
        <f>IF(AND('GESTION - FISCAL - DESASTRES'!#REF!="Muy Alta",'GESTION - FISCAL - DESASTRES'!#REF!="Moderado"),CONCATENATE("R1C",'GESTION - FISCAL - DESASTRES'!#REF!),"")</f>
        <v>#REF!</v>
      </c>
      <c r="AA6" s="37" t="e">
        <f>IF(AND('GESTION - FISCAL - DESASTRES'!#REF!="Muy Alta",'GESTION - FISCAL - DESASTRES'!#REF!="Moderado"),CONCATENATE("R1C",'GESTION - FISCAL - DESASTRES'!#REF!),"")</f>
        <v>#REF!</v>
      </c>
      <c r="AB6" s="35" t="e">
        <f>IF(AND('GESTION - FISCAL - DESASTRES'!#REF!="Muy Alta",'GESTION - FISCAL - DESASTRES'!#REF!="Mayor"),CONCATENATE("R1C",'GESTION - FISCAL - DESASTRES'!#REF!),"")</f>
        <v>#REF!</v>
      </c>
      <c r="AC6" s="36" t="e">
        <f>IF(AND('GESTION - FISCAL - DESASTRES'!#REF!="Muy Alta",'GESTION - FISCAL - DESASTRES'!#REF!="Mayor"),CONCATENATE("R1C",'GESTION - FISCAL - DESASTRES'!#REF!),"")</f>
        <v>#REF!</v>
      </c>
      <c r="AD6" s="36" t="e">
        <f>IF(AND('GESTION - FISCAL - DESASTRES'!#REF!="Muy Alta",'GESTION - FISCAL - DESASTRES'!#REF!="Mayor"),CONCATENATE("R1C",'GESTION - FISCAL - DESASTRES'!#REF!),"")</f>
        <v>#REF!</v>
      </c>
      <c r="AE6" s="36" t="e">
        <f>IF(AND('GESTION - FISCAL - DESASTRES'!#REF!="Muy Alta",'GESTION - FISCAL - DESASTRES'!#REF!="Mayor"),CONCATENATE("R1C",'GESTION - FISCAL - DESASTRES'!#REF!),"")</f>
        <v>#REF!</v>
      </c>
      <c r="AF6" s="36" t="e">
        <f>IF(AND('GESTION - FISCAL - DESASTRES'!#REF!="Muy Alta",'GESTION - FISCAL - DESASTRES'!#REF!="Mayor"),CONCATENATE("R1C",'GESTION - FISCAL - DESASTRES'!#REF!),"")</f>
        <v>#REF!</v>
      </c>
      <c r="AG6" s="37" t="e">
        <f>IF(AND('GESTION - FISCAL - DESASTRES'!#REF!="Muy Alta",'GESTION - FISCAL - DESASTRES'!#REF!="Mayor"),CONCATENATE("R1C",'GESTION - FISCAL - DESASTRES'!#REF!),"")</f>
        <v>#REF!</v>
      </c>
      <c r="AH6" s="38" t="e">
        <f>IF(AND('GESTION - FISCAL - DESASTRES'!#REF!="Muy Alta",'GESTION - FISCAL - DESASTRES'!#REF!="Catastrófico"),CONCATENATE("R1C",'GESTION - FISCAL - DESASTRES'!#REF!),"")</f>
        <v>#REF!</v>
      </c>
      <c r="AI6" s="39" t="e">
        <f>IF(AND('GESTION - FISCAL - DESASTRES'!#REF!="Muy Alta",'GESTION - FISCAL - DESASTRES'!#REF!="Catastrófico"),CONCATENATE("R1C",'GESTION - FISCAL - DESASTRES'!#REF!),"")</f>
        <v>#REF!</v>
      </c>
      <c r="AJ6" s="39" t="e">
        <f>IF(AND('GESTION - FISCAL - DESASTRES'!#REF!="Muy Alta",'GESTION - FISCAL - DESASTRES'!#REF!="Catastrófico"),CONCATENATE("R1C",'GESTION - FISCAL - DESASTRES'!#REF!),"")</f>
        <v>#REF!</v>
      </c>
      <c r="AK6" s="39" t="e">
        <f>IF(AND('GESTION - FISCAL - DESASTRES'!#REF!="Muy Alta",'GESTION - FISCAL - DESASTRES'!#REF!="Catastrófico"),CONCATENATE("R1C",'GESTION - FISCAL - DESASTRES'!#REF!),"")</f>
        <v>#REF!</v>
      </c>
      <c r="AL6" s="39" t="e">
        <f>IF(AND('GESTION - FISCAL - DESASTRES'!#REF!="Muy Alta",'GESTION - FISCAL - DESASTRES'!#REF!="Catastrófico"),CONCATENATE("R1C",'GESTION - FISCAL - DESASTRES'!#REF!),"")</f>
        <v>#REF!</v>
      </c>
      <c r="AM6" s="40" t="e">
        <f>IF(AND('GESTION - FISCAL - DESASTRES'!#REF!="Muy Alta",'GESTION - FISCAL - DESASTRES'!#REF!="Catastrófico"),CONCATENATE("R1C",'GESTION - FISCAL - DESASTRES'!#REF!),"")</f>
        <v>#REF!</v>
      </c>
      <c r="AN6" s="72"/>
      <c r="AO6" s="344" t="s">
        <v>255</v>
      </c>
      <c r="AP6" s="345"/>
      <c r="AQ6" s="345"/>
      <c r="AR6" s="345"/>
      <c r="AS6" s="345"/>
      <c r="AT6" s="346"/>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row>
    <row r="7" spans="1:91" ht="15" customHeight="1" x14ac:dyDescent="0.25">
      <c r="A7" s="72"/>
      <c r="B7" s="242"/>
      <c r="C7" s="242"/>
      <c r="D7" s="243"/>
      <c r="E7" s="341"/>
      <c r="F7" s="340"/>
      <c r="G7" s="340"/>
      <c r="H7" s="340"/>
      <c r="I7" s="356"/>
      <c r="J7" s="41" t="e">
        <f>IF(AND('GESTION - FISCAL - DESASTRES'!#REF!="Muy Alta",'GESTION - FISCAL - DESASTRES'!#REF!="Leve"),CONCATENATE("R2C",'GESTION - FISCAL - DESASTRES'!#REF!),"")</f>
        <v>#REF!</v>
      </c>
      <c r="K7" s="42" t="e">
        <f>IF(AND('GESTION - FISCAL - DESASTRES'!#REF!="Muy Alta",'GESTION - FISCAL - DESASTRES'!#REF!="Leve"),CONCATENATE("R2C",'GESTION - FISCAL - DESASTRES'!#REF!),"")</f>
        <v>#REF!</v>
      </c>
      <c r="L7" s="42" t="e">
        <f>IF(AND('GESTION - FISCAL - DESASTRES'!#REF!="Muy Alta",'GESTION - FISCAL - DESASTRES'!#REF!="Leve"),CONCATENATE("R2C",'GESTION - FISCAL - DESASTRES'!#REF!),"")</f>
        <v>#REF!</v>
      </c>
      <c r="M7" s="42" t="e">
        <f>IF(AND('GESTION - FISCAL - DESASTRES'!#REF!="Muy Alta",'GESTION - FISCAL - DESASTRES'!#REF!="Leve"),CONCATENATE("R2C",'GESTION - FISCAL - DESASTRES'!#REF!),"")</f>
        <v>#REF!</v>
      </c>
      <c r="N7" s="42" t="e">
        <f>IF(AND('GESTION - FISCAL - DESASTRES'!#REF!="Muy Alta",'GESTION - FISCAL - DESASTRES'!#REF!="Leve"),CONCATENATE("R2C",'GESTION - FISCAL - DESASTRES'!#REF!),"")</f>
        <v>#REF!</v>
      </c>
      <c r="O7" s="43" t="e">
        <f>IF(AND('GESTION - FISCAL - DESASTRES'!#REF!="Muy Alta",'GESTION - FISCAL - DESASTRES'!#REF!="Leve"),CONCATENATE("R2C",'GESTION - FISCAL - DESASTRES'!#REF!),"")</f>
        <v>#REF!</v>
      </c>
      <c r="P7" s="41" t="e">
        <f>IF(AND('GESTION - FISCAL - DESASTRES'!#REF!="Muy Alta",'GESTION - FISCAL - DESASTRES'!#REF!="Menor"),CONCATENATE("R2C",'GESTION - FISCAL - DESASTRES'!#REF!),"")</f>
        <v>#REF!</v>
      </c>
      <c r="Q7" s="42" t="e">
        <f>IF(AND('GESTION - FISCAL - DESASTRES'!#REF!="Muy Alta",'GESTION - FISCAL - DESASTRES'!#REF!="Menor"),CONCATENATE("R2C",'GESTION - FISCAL - DESASTRES'!#REF!),"")</f>
        <v>#REF!</v>
      </c>
      <c r="R7" s="42" t="e">
        <f>IF(AND('GESTION - FISCAL - DESASTRES'!#REF!="Muy Alta",'GESTION - FISCAL - DESASTRES'!#REF!="Menor"),CONCATENATE("R2C",'GESTION - FISCAL - DESASTRES'!#REF!),"")</f>
        <v>#REF!</v>
      </c>
      <c r="S7" s="42" t="e">
        <f>IF(AND('GESTION - FISCAL - DESASTRES'!#REF!="Muy Alta",'GESTION - FISCAL - DESASTRES'!#REF!="Menor"),CONCATENATE("R2C",'GESTION - FISCAL - DESASTRES'!#REF!),"")</f>
        <v>#REF!</v>
      </c>
      <c r="T7" s="42" t="e">
        <f>IF(AND('GESTION - FISCAL - DESASTRES'!#REF!="Muy Alta",'GESTION - FISCAL - DESASTRES'!#REF!="Menor"),CONCATENATE("R2C",'GESTION - FISCAL - DESASTRES'!#REF!),"")</f>
        <v>#REF!</v>
      </c>
      <c r="U7" s="43" t="e">
        <f>IF(AND('GESTION - FISCAL - DESASTRES'!#REF!="Muy Alta",'GESTION - FISCAL - DESASTRES'!#REF!="Menor"),CONCATENATE("R2C",'GESTION - FISCAL - DESASTRES'!#REF!),"")</f>
        <v>#REF!</v>
      </c>
      <c r="V7" s="41" t="e">
        <f>IF(AND('GESTION - FISCAL - DESASTRES'!#REF!="Muy Alta",'GESTION - FISCAL - DESASTRES'!#REF!="Moderado"),CONCATENATE("R2C",'GESTION - FISCAL - DESASTRES'!#REF!),"")</f>
        <v>#REF!</v>
      </c>
      <c r="W7" s="42" t="e">
        <f>IF(AND('GESTION - FISCAL - DESASTRES'!#REF!="Muy Alta",'GESTION - FISCAL - DESASTRES'!#REF!="Moderado"),CONCATENATE("R2C",'GESTION - FISCAL - DESASTRES'!#REF!),"")</f>
        <v>#REF!</v>
      </c>
      <c r="X7" s="42" t="e">
        <f>IF(AND('GESTION - FISCAL - DESASTRES'!#REF!="Muy Alta",'GESTION - FISCAL - DESASTRES'!#REF!="Moderado"),CONCATENATE("R2C",'GESTION - FISCAL - DESASTRES'!#REF!),"")</f>
        <v>#REF!</v>
      </c>
      <c r="Y7" s="42" t="e">
        <f>IF(AND('GESTION - FISCAL - DESASTRES'!#REF!="Muy Alta",'GESTION - FISCAL - DESASTRES'!#REF!="Moderado"),CONCATENATE("R2C",'GESTION - FISCAL - DESASTRES'!#REF!),"")</f>
        <v>#REF!</v>
      </c>
      <c r="Z7" s="42" t="e">
        <f>IF(AND('GESTION - FISCAL - DESASTRES'!#REF!="Muy Alta",'GESTION - FISCAL - DESASTRES'!#REF!="Moderado"),CONCATENATE("R2C",'GESTION - FISCAL - DESASTRES'!#REF!),"")</f>
        <v>#REF!</v>
      </c>
      <c r="AA7" s="43" t="e">
        <f>IF(AND('GESTION - FISCAL - DESASTRES'!#REF!="Muy Alta",'GESTION - FISCAL - DESASTRES'!#REF!="Moderado"),CONCATENATE("R2C",'GESTION - FISCAL - DESASTRES'!#REF!),"")</f>
        <v>#REF!</v>
      </c>
      <c r="AB7" s="41" t="e">
        <f>IF(AND('GESTION - FISCAL - DESASTRES'!#REF!="Muy Alta",'GESTION - FISCAL - DESASTRES'!#REF!="Mayor"),CONCATENATE("R2C",'GESTION - FISCAL - DESASTRES'!#REF!),"")</f>
        <v>#REF!</v>
      </c>
      <c r="AC7" s="42" t="e">
        <f>IF(AND('GESTION - FISCAL - DESASTRES'!#REF!="Muy Alta",'GESTION - FISCAL - DESASTRES'!#REF!="Mayor"),CONCATENATE("R2C",'GESTION - FISCAL - DESASTRES'!#REF!),"")</f>
        <v>#REF!</v>
      </c>
      <c r="AD7" s="42" t="e">
        <f>IF(AND('GESTION - FISCAL - DESASTRES'!#REF!="Muy Alta",'GESTION - FISCAL - DESASTRES'!#REF!="Mayor"),CONCATENATE("R2C",'GESTION - FISCAL - DESASTRES'!#REF!),"")</f>
        <v>#REF!</v>
      </c>
      <c r="AE7" s="42" t="e">
        <f>IF(AND('GESTION - FISCAL - DESASTRES'!#REF!="Muy Alta",'GESTION - FISCAL - DESASTRES'!#REF!="Mayor"),CONCATENATE("R2C",'GESTION - FISCAL - DESASTRES'!#REF!),"")</f>
        <v>#REF!</v>
      </c>
      <c r="AF7" s="42" t="e">
        <f>IF(AND('GESTION - FISCAL - DESASTRES'!#REF!="Muy Alta",'GESTION - FISCAL - DESASTRES'!#REF!="Mayor"),CONCATENATE("R2C",'GESTION - FISCAL - DESASTRES'!#REF!),"")</f>
        <v>#REF!</v>
      </c>
      <c r="AG7" s="43" t="e">
        <f>IF(AND('GESTION - FISCAL - DESASTRES'!#REF!="Muy Alta",'GESTION - FISCAL - DESASTRES'!#REF!="Mayor"),CONCATENATE("R2C",'GESTION - FISCAL - DESASTRES'!#REF!),"")</f>
        <v>#REF!</v>
      </c>
      <c r="AH7" s="44" t="e">
        <f>IF(AND('GESTION - FISCAL - DESASTRES'!#REF!="Muy Alta",'GESTION - FISCAL - DESASTRES'!#REF!="Catastrófico"),CONCATENATE("R2C",'GESTION - FISCAL - DESASTRES'!#REF!),"")</f>
        <v>#REF!</v>
      </c>
      <c r="AI7" s="45" t="e">
        <f>IF(AND('GESTION - FISCAL - DESASTRES'!#REF!="Muy Alta",'GESTION - FISCAL - DESASTRES'!#REF!="Catastrófico"),CONCATENATE("R2C",'GESTION - FISCAL - DESASTRES'!#REF!),"")</f>
        <v>#REF!</v>
      </c>
      <c r="AJ7" s="45" t="e">
        <f>IF(AND('GESTION - FISCAL - DESASTRES'!#REF!="Muy Alta",'GESTION - FISCAL - DESASTRES'!#REF!="Catastrófico"),CONCATENATE("R2C",'GESTION - FISCAL - DESASTRES'!#REF!),"")</f>
        <v>#REF!</v>
      </c>
      <c r="AK7" s="45" t="e">
        <f>IF(AND('GESTION - FISCAL - DESASTRES'!#REF!="Muy Alta",'GESTION - FISCAL - DESASTRES'!#REF!="Catastrófico"),CONCATENATE("R2C",'GESTION - FISCAL - DESASTRES'!#REF!),"")</f>
        <v>#REF!</v>
      </c>
      <c r="AL7" s="45" t="e">
        <f>IF(AND('GESTION - FISCAL - DESASTRES'!#REF!="Muy Alta",'GESTION - FISCAL - DESASTRES'!#REF!="Catastrófico"),CONCATENATE("R2C",'GESTION - FISCAL - DESASTRES'!#REF!),"")</f>
        <v>#REF!</v>
      </c>
      <c r="AM7" s="46" t="e">
        <f>IF(AND('GESTION - FISCAL - DESASTRES'!#REF!="Muy Alta",'GESTION - FISCAL - DESASTRES'!#REF!="Catastrófico"),CONCATENATE("R2C",'GESTION - FISCAL - DESASTRES'!#REF!),"")</f>
        <v>#REF!</v>
      </c>
      <c r="AN7" s="72"/>
      <c r="AO7" s="347"/>
      <c r="AP7" s="348"/>
      <c r="AQ7" s="348"/>
      <c r="AR7" s="348"/>
      <c r="AS7" s="348"/>
      <c r="AT7" s="349"/>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row>
    <row r="8" spans="1:91" ht="15" customHeight="1" x14ac:dyDescent="0.25">
      <c r="A8" s="72"/>
      <c r="B8" s="242"/>
      <c r="C8" s="242"/>
      <c r="D8" s="243"/>
      <c r="E8" s="341"/>
      <c r="F8" s="340"/>
      <c r="G8" s="340"/>
      <c r="H8" s="340"/>
      <c r="I8" s="356"/>
      <c r="J8" s="41" t="e">
        <f>IF(AND('GESTION - FISCAL - DESASTRES'!#REF!="Muy Alta",'GESTION - FISCAL - DESASTRES'!#REF!="Leve"),CONCATENATE("R3C",'GESTION - FISCAL - DESASTRES'!#REF!),"")</f>
        <v>#REF!</v>
      </c>
      <c r="K8" s="42" t="e">
        <f>IF(AND('GESTION - FISCAL - DESASTRES'!#REF!="Muy Alta",'GESTION - FISCAL - DESASTRES'!#REF!="Leve"),CONCATENATE("R3C",'GESTION - FISCAL - DESASTRES'!#REF!),"")</f>
        <v>#REF!</v>
      </c>
      <c r="L8" s="42" t="e">
        <f>IF(AND('GESTION - FISCAL - DESASTRES'!#REF!="Muy Alta",'GESTION - FISCAL - DESASTRES'!#REF!="Leve"),CONCATENATE("R3C",'GESTION - FISCAL - DESASTRES'!#REF!),"")</f>
        <v>#REF!</v>
      </c>
      <c r="M8" s="42" t="e">
        <f>IF(AND('GESTION - FISCAL - DESASTRES'!#REF!="Muy Alta",'GESTION - FISCAL - DESASTRES'!#REF!="Leve"),CONCATENATE("R3C",'GESTION - FISCAL - DESASTRES'!#REF!),"")</f>
        <v>#REF!</v>
      </c>
      <c r="N8" s="42" t="e">
        <f>IF(AND('GESTION - FISCAL - DESASTRES'!#REF!="Muy Alta",'GESTION - FISCAL - DESASTRES'!#REF!="Leve"),CONCATENATE("R3C",'GESTION - FISCAL - DESASTRES'!#REF!),"")</f>
        <v>#REF!</v>
      </c>
      <c r="O8" s="43" t="e">
        <f>IF(AND('GESTION - FISCAL - DESASTRES'!#REF!="Muy Alta",'GESTION - FISCAL - DESASTRES'!#REF!="Leve"),CONCATENATE("R3C",'GESTION - FISCAL - DESASTRES'!#REF!),"")</f>
        <v>#REF!</v>
      </c>
      <c r="P8" s="41" t="e">
        <f>IF(AND('GESTION - FISCAL - DESASTRES'!#REF!="Muy Alta",'GESTION - FISCAL - DESASTRES'!#REF!="Menor"),CONCATENATE("R3C",'GESTION - FISCAL - DESASTRES'!#REF!),"")</f>
        <v>#REF!</v>
      </c>
      <c r="Q8" s="42" t="e">
        <f>IF(AND('GESTION - FISCAL - DESASTRES'!#REF!="Muy Alta",'GESTION - FISCAL - DESASTRES'!#REF!="Menor"),CONCATENATE("R3C",'GESTION - FISCAL - DESASTRES'!#REF!),"")</f>
        <v>#REF!</v>
      </c>
      <c r="R8" s="42" t="e">
        <f>IF(AND('GESTION - FISCAL - DESASTRES'!#REF!="Muy Alta",'GESTION - FISCAL - DESASTRES'!#REF!="Menor"),CONCATENATE("R3C",'GESTION - FISCAL - DESASTRES'!#REF!),"")</f>
        <v>#REF!</v>
      </c>
      <c r="S8" s="42" t="e">
        <f>IF(AND('GESTION - FISCAL - DESASTRES'!#REF!="Muy Alta",'GESTION - FISCAL - DESASTRES'!#REF!="Menor"),CONCATENATE("R3C",'GESTION - FISCAL - DESASTRES'!#REF!),"")</f>
        <v>#REF!</v>
      </c>
      <c r="T8" s="42" t="e">
        <f>IF(AND('GESTION - FISCAL - DESASTRES'!#REF!="Muy Alta",'GESTION - FISCAL - DESASTRES'!#REF!="Menor"),CONCATENATE("R3C",'GESTION - FISCAL - DESASTRES'!#REF!),"")</f>
        <v>#REF!</v>
      </c>
      <c r="U8" s="43" t="e">
        <f>IF(AND('GESTION - FISCAL - DESASTRES'!#REF!="Muy Alta",'GESTION - FISCAL - DESASTRES'!#REF!="Menor"),CONCATENATE("R3C",'GESTION - FISCAL - DESASTRES'!#REF!),"")</f>
        <v>#REF!</v>
      </c>
      <c r="V8" s="41" t="e">
        <f>IF(AND('GESTION - FISCAL - DESASTRES'!#REF!="Muy Alta",'GESTION - FISCAL - DESASTRES'!#REF!="Moderado"),CONCATENATE("R3C",'GESTION - FISCAL - DESASTRES'!#REF!),"")</f>
        <v>#REF!</v>
      </c>
      <c r="W8" s="42" t="e">
        <f>IF(AND('GESTION - FISCAL - DESASTRES'!#REF!="Muy Alta",'GESTION - FISCAL - DESASTRES'!#REF!="Moderado"),CONCATENATE("R3C",'GESTION - FISCAL - DESASTRES'!#REF!),"")</f>
        <v>#REF!</v>
      </c>
      <c r="X8" s="42" t="e">
        <f>IF(AND('GESTION - FISCAL - DESASTRES'!#REF!="Muy Alta",'GESTION - FISCAL - DESASTRES'!#REF!="Moderado"),CONCATENATE("R3C",'GESTION - FISCAL - DESASTRES'!#REF!),"")</f>
        <v>#REF!</v>
      </c>
      <c r="Y8" s="42" t="e">
        <f>IF(AND('GESTION - FISCAL - DESASTRES'!#REF!="Muy Alta",'GESTION - FISCAL - DESASTRES'!#REF!="Moderado"),CONCATENATE("R3C",'GESTION - FISCAL - DESASTRES'!#REF!),"")</f>
        <v>#REF!</v>
      </c>
      <c r="Z8" s="42" t="e">
        <f>IF(AND('GESTION - FISCAL - DESASTRES'!#REF!="Muy Alta",'GESTION - FISCAL - DESASTRES'!#REF!="Moderado"),CONCATENATE("R3C",'GESTION - FISCAL - DESASTRES'!#REF!),"")</f>
        <v>#REF!</v>
      </c>
      <c r="AA8" s="43" t="e">
        <f>IF(AND('GESTION - FISCAL - DESASTRES'!#REF!="Muy Alta",'GESTION - FISCAL - DESASTRES'!#REF!="Moderado"),CONCATENATE("R3C",'GESTION - FISCAL - DESASTRES'!#REF!),"")</f>
        <v>#REF!</v>
      </c>
      <c r="AB8" s="41" t="e">
        <f>IF(AND('GESTION - FISCAL - DESASTRES'!#REF!="Muy Alta",'GESTION - FISCAL - DESASTRES'!#REF!="Mayor"),CONCATENATE("R3C",'GESTION - FISCAL - DESASTRES'!#REF!),"")</f>
        <v>#REF!</v>
      </c>
      <c r="AC8" s="42" t="e">
        <f>IF(AND('GESTION - FISCAL - DESASTRES'!#REF!="Muy Alta",'GESTION - FISCAL - DESASTRES'!#REF!="Mayor"),CONCATENATE("R3C",'GESTION - FISCAL - DESASTRES'!#REF!),"")</f>
        <v>#REF!</v>
      </c>
      <c r="AD8" s="42" t="e">
        <f>IF(AND('GESTION - FISCAL - DESASTRES'!#REF!="Muy Alta",'GESTION - FISCAL - DESASTRES'!#REF!="Mayor"),CONCATENATE("R3C",'GESTION - FISCAL - DESASTRES'!#REF!),"")</f>
        <v>#REF!</v>
      </c>
      <c r="AE8" s="42" t="e">
        <f>IF(AND('GESTION - FISCAL - DESASTRES'!#REF!="Muy Alta",'GESTION - FISCAL - DESASTRES'!#REF!="Mayor"),CONCATENATE("R3C",'GESTION - FISCAL - DESASTRES'!#REF!),"")</f>
        <v>#REF!</v>
      </c>
      <c r="AF8" s="42" t="e">
        <f>IF(AND('GESTION - FISCAL - DESASTRES'!#REF!="Muy Alta",'GESTION - FISCAL - DESASTRES'!#REF!="Mayor"),CONCATENATE("R3C",'GESTION - FISCAL - DESASTRES'!#REF!),"")</f>
        <v>#REF!</v>
      </c>
      <c r="AG8" s="43" t="e">
        <f>IF(AND('GESTION - FISCAL - DESASTRES'!#REF!="Muy Alta",'GESTION - FISCAL - DESASTRES'!#REF!="Mayor"),CONCATENATE("R3C",'GESTION - FISCAL - DESASTRES'!#REF!),"")</f>
        <v>#REF!</v>
      </c>
      <c r="AH8" s="44" t="e">
        <f>IF(AND('GESTION - FISCAL - DESASTRES'!#REF!="Muy Alta",'GESTION - FISCAL - DESASTRES'!#REF!="Catastrófico"),CONCATENATE("R3C",'GESTION - FISCAL - DESASTRES'!#REF!),"")</f>
        <v>#REF!</v>
      </c>
      <c r="AI8" s="45" t="e">
        <f>IF(AND('GESTION - FISCAL - DESASTRES'!#REF!="Muy Alta",'GESTION - FISCAL - DESASTRES'!#REF!="Catastrófico"),CONCATENATE("R3C",'GESTION - FISCAL - DESASTRES'!#REF!),"")</f>
        <v>#REF!</v>
      </c>
      <c r="AJ8" s="45" t="e">
        <f>IF(AND('GESTION - FISCAL - DESASTRES'!#REF!="Muy Alta",'GESTION - FISCAL - DESASTRES'!#REF!="Catastrófico"),CONCATENATE("R3C",'GESTION - FISCAL - DESASTRES'!#REF!),"")</f>
        <v>#REF!</v>
      </c>
      <c r="AK8" s="45" t="e">
        <f>IF(AND('GESTION - FISCAL - DESASTRES'!#REF!="Muy Alta",'GESTION - FISCAL - DESASTRES'!#REF!="Catastrófico"),CONCATENATE("R3C",'GESTION - FISCAL - DESASTRES'!#REF!),"")</f>
        <v>#REF!</v>
      </c>
      <c r="AL8" s="45" t="e">
        <f>IF(AND('GESTION - FISCAL - DESASTRES'!#REF!="Muy Alta",'GESTION - FISCAL - DESASTRES'!#REF!="Catastrófico"),CONCATENATE("R3C",'GESTION - FISCAL - DESASTRES'!#REF!),"")</f>
        <v>#REF!</v>
      </c>
      <c r="AM8" s="46" t="e">
        <f>IF(AND('GESTION - FISCAL - DESASTRES'!#REF!="Muy Alta",'GESTION - FISCAL - DESASTRES'!#REF!="Catastrófico"),CONCATENATE("R3C",'GESTION - FISCAL - DESASTRES'!#REF!),"")</f>
        <v>#REF!</v>
      </c>
      <c r="AN8" s="72"/>
      <c r="AO8" s="347"/>
      <c r="AP8" s="348"/>
      <c r="AQ8" s="348"/>
      <c r="AR8" s="348"/>
      <c r="AS8" s="348"/>
      <c r="AT8" s="349"/>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row>
    <row r="9" spans="1:91" ht="15" customHeight="1" x14ac:dyDescent="0.25">
      <c r="A9" s="72"/>
      <c r="B9" s="242"/>
      <c r="C9" s="242"/>
      <c r="D9" s="243"/>
      <c r="E9" s="341"/>
      <c r="F9" s="340"/>
      <c r="G9" s="340"/>
      <c r="H9" s="340"/>
      <c r="I9" s="356"/>
      <c r="J9" s="41" t="e">
        <f>IF(AND('GESTION - FISCAL - DESASTRES'!#REF!="Muy Alta",'GESTION - FISCAL - DESASTRES'!#REF!="Leve"),CONCATENATE("R4C",'GESTION - FISCAL - DESASTRES'!#REF!),"")</f>
        <v>#REF!</v>
      </c>
      <c r="K9" s="42" t="e">
        <f>IF(AND('GESTION - FISCAL - DESASTRES'!#REF!="Muy Alta",'GESTION - FISCAL - DESASTRES'!#REF!="Leve"),CONCATENATE("R4C",'GESTION - FISCAL - DESASTRES'!#REF!),"")</f>
        <v>#REF!</v>
      </c>
      <c r="L9" s="42" t="e">
        <f>IF(AND('GESTION - FISCAL - DESASTRES'!#REF!="Muy Alta",'GESTION - FISCAL - DESASTRES'!#REF!="Leve"),CONCATENATE("R4C",'GESTION - FISCAL - DESASTRES'!#REF!),"")</f>
        <v>#REF!</v>
      </c>
      <c r="M9" s="42" t="e">
        <f>IF(AND('GESTION - FISCAL - DESASTRES'!#REF!="Muy Alta",'GESTION - FISCAL - DESASTRES'!#REF!="Leve"),CONCATENATE("R4C",'GESTION - FISCAL - DESASTRES'!#REF!),"")</f>
        <v>#REF!</v>
      </c>
      <c r="N9" s="42" t="e">
        <f>IF(AND('GESTION - FISCAL - DESASTRES'!#REF!="Muy Alta",'GESTION - FISCAL - DESASTRES'!#REF!="Leve"),CONCATENATE("R4C",'GESTION - FISCAL - DESASTRES'!#REF!),"")</f>
        <v>#REF!</v>
      </c>
      <c r="O9" s="43" t="e">
        <f>IF(AND('GESTION - FISCAL - DESASTRES'!#REF!="Muy Alta",'GESTION - FISCAL - DESASTRES'!#REF!="Leve"),CONCATENATE("R4C",'GESTION - FISCAL - DESASTRES'!#REF!),"")</f>
        <v>#REF!</v>
      </c>
      <c r="P9" s="41" t="e">
        <f>IF(AND('GESTION - FISCAL - DESASTRES'!#REF!="Muy Alta",'GESTION - FISCAL - DESASTRES'!#REF!="Menor"),CONCATENATE("R4C",'GESTION - FISCAL - DESASTRES'!#REF!),"")</f>
        <v>#REF!</v>
      </c>
      <c r="Q9" s="42" t="e">
        <f>IF(AND('GESTION - FISCAL - DESASTRES'!#REF!="Muy Alta",'GESTION - FISCAL - DESASTRES'!#REF!="Menor"),CONCATENATE("R4C",'GESTION - FISCAL - DESASTRES'!#REF!),"")</f>
        <v>#REF!</v>
      </c>
      <c r="R9" s="42" t="e">
        <f>IF(AND('GESTION - FISCAL - DESASTRES'!#REF!="Muy Alta",'GESTION - FISCAL - DESASTRES'!#REF!="Menor"),CONCATENATE("R4C",'GESTION - FISCAL - DESASTRES'!#REF!),"")</f>
        <v>#REF!</v>
      </c>
      <c r="S9" s="42" t="e">
        <f>IF(AND('GESTION - FISCAL - DESASTRES'!#REF!="Muy Alta",'GESTION - FISCAL - DESASTRES'!#REF!="Menor"),CONCATENATE("R4C",'GESTION - FISCAL - DESASTRES'!#REF!),"")</f>
        <v>#REF!</v>
      </c>
      <c r="T9" s="42" t="e">
        <f>IF(AND('GESTION - FISCAL - DESASTRES'!#REF!="Muy Alta",'GESTION - FISCAL - DESASTRES'!#REF!="Menor"),CONCATENATE("R4C",'GESTION - FISCAL - DESASTRES'!#REF!),"")</f>
        <v>#REF!</v>
      </c>
      <c r="U9" s="43" t="e">
        <f>IF(AND('GESTION - FISCAL - DESASTRES'!#REF!="Muy Alta",'GESTION - FISCAL - DESASTRES'!#REF!="Menor"),CONCATENATE("R4C",'GESTION - FISCAL - DESASTRES'!#REF!),"")</f>
        <v>#REF!</v>
      </c>
      <c r="V9" s="41" t="e">
        <f>IF(AND('GESTION - FISCAL - DESASTRES'!#REF!="Muy Alta",'GESTION - FISCAL - DESASTRES'!#REF!="Moderado"),CONCATENATE("R4C",'GESTION - FISCAL - DESASTRES'!#REF!),"")</f>
        <v>#REF!</v>
      </c>
      <c r="W9" s="42" t="e">
        <f>IF(AND('GESTION - FISCAL - DESASTRES'!#REF!="Muy Alta",'GESTION - FISCAL - DESASTRES'!#REF!="Moderado"),CONCATENATE("R4C",'GESTION - FISCAL - DESASTRES'!#REF!),"")</f>
        <v>#REF!</v>
      </c>
      <c r="X9" s="42" t="e">
        <f>IF(AND('GESTION - FISCAL - DESASTRES'!#REF!="Muy Alta",'GESTION - FISCAL - DESASTRES'!#REF!="Moderado"),CONCATENATE("R4C",'GESTION - FISCAL - DESASTRES'!#REF!),"")</f>
        <v>#REF!</v>
      </c>
      <c r="Y9" s="42" t="e">
        <f>IF(AND('GESTION - FISCAL - DESASTRES'!#REF!="Muy Alta",'GESTION - FISCAL - DESASTRES'!#REF!="Moderado"),CONCATENATE("R4C",'GESTION - FISCAL - DESASTRES'!#REF!),"")</f>
        <v>#REF!</v>
      </c>
      <c r="Z9" s="42" t="e">
        <f>IF(AND('GESTION - FISCAL - DESASTRES'!#REF!="Muy Alta",'GESTION - FISCAL - DESASTRES'!#REF!="Moderado"),CONCATENATE("R4C",'GESTION - FISCAL - DESASTRES'!#REF!),"")</f>
        <v>#REF!</v>
      </c>
      <c r="AA9" s="43" t="e">
        <f>IF(AND('GESTION - FISCAL - DESASTRES'!#REF!="Muy Alta",'GESTION - FISCAL - DESASTRES'!#REF!="Moderado"),CONCATENATE("R4C",'GESTION - FISCAL - DESASTRES'!#REF!),"")</f>
        <v>#REF!</v>
      </c>
      <c r="AB9" s="41" t="e">
        <f>IF(AND('GESTION - FISCAL - DESASTRES'!#REF!="Muy Alta",'GESTION - FISCAL - DESASTRES'!#REF!="Mayor"),CONCATENATE("R4C",'GESTION - FISCAL - DESASTRES'!#REF!),"")</f>
        <v>#REF!</v>
      </c>
      <c r="AC9" s="42" t="e">
        <f>IF(AND('GESTION - FISCAL - DESASTRES'!#REF!="Muy Alta",'GESTION - FISCAL - DESASTRES'!#REF!="Mayor"),CONCATENATE("R4C",'GESTION - FISCAL - DESASTRES'!#REF!),"")</f>
        <v>#REF!</v>
      </c>
      <c r="AD9" s="42" t="e">
        <f>IF(AND('GESTION - FISCAL - DESASTRES'!#REF!="Muy Alta",'GESTION - FISCAL - DESASTRES'!#REF!="Mayor"),CONCATENATE("R4C",'GESTION - FISCAL - DESASTRES'!#REF!),"")</f>
        <v>#REF!</v>
      </c>
      <c r="AE9" s="42" t="e">
        <f>IF(AND('GESTION - FISCAL - DESASTRES'!#REF!="Muy Alta",'GESTION - FISCAL - DESASTRES'!#REF!="Mayor"),CONCATENATE("R4C",'GESTION - FISCAL - DESASTRES'!#REF!),"")</f>
        <v>#REF!</v>
      </c>
      <c r="AF9" s="42" t="e">
        <f>IF(AND('GESTION - FISCAL - DESASTRES'!#REF!="Muy Alta",'GESTION - FISCAL - DESASTRES'!#REF!="Mayor"),CONCATENATE("R4C",'GESTION - FISCAL - DESASTRES'!#REF!),"")</f>
        <v>#REF!</v>
      </c>
      <c r="AG9" s="43" t="e">
        <f>IF(AND('GESTION - FISCAL - DESASTRES'!#REF!="Muy Alta",'GESTION - FISCAL - DESASTRES'!#REF!="Mayor"),CONCATENATE("R4C",'GESTION - FISCAL - DESASTRES'!#REF!),"")</f>
        <v>#REF!</v>
      </c>
      <c r="AH9" s="44" t="e">
        <f>IF(AND('GESTION - FISCAL - DESASTRES'!#REF!="Muy Alta",'GESTION - FISCAL - DESASTRES'!#REF!="Catastrófico"),CONCATENATE("R4C",'GESTION - FISCAL - DESASTRES'!#REF!),"")</f>
        <v>#REF!</v>
      </c>
      <c r="AI9" s="45" t="e">
        <f>IF(AND('GESTION - FISCAL - DESASTRES'!#REF!="Muy Alta",'GESTION - FISCAL - DESASTRES'!#REF!="Catastrófico"),CONCATENATE("R4C",'GESTION - FISCAL - DESASTRES'!#REF!),"")</f>
        <v>#REF!</v>
      </c>
      <c r="AJ9" s="45" t="e">
        <f>IF(AND('GESTION - FISCAL - DESASTRES'!#REF!="Muy Alta",'GESTION - FISCAL - DESASTRES'!#REF!="Catastrófico"),CONCATENATE("R4C",'GESTION - FISCAL - DESASTRES'!#REF!),"")</f>
        <v>#REF!</v>
      </c>
      <c r="AK9" s="45" t="e">
        <f>IF(AND('GESTION - FISCAL - DESASTRES'!#REF!="Muy Alta",'GESTION - FISCAL - DESASTRES'!#REF!="Catastrófico"),CONCATENATE("R4C",'GESTION - FISCAL - DESASTRES'!#REF!),"")</f>
        <v>#REF!</v>
      </c>
      <c r="AL9" s="45" t="e">
        <f>IF(AND('GESTION - FISCAL - DESASTRES'!#REF!="Muy Alta",'GESTION - FISCAL - DESASTRES'!#REF!="Catastrófico"),CONCATENATE("R4C",'GESTION - FISCAL - DESASTRES'!#REF!),"")</f>
        <v>#REF!</v>
      </c>
      <c r="AM9" s="46" t="e">
        <f>IF(AND('GESTION - FISCAL - DESASTRES'!#REF!="Muy Alta",'GESTION - FISCAL - DESASTRES'!#REF!="Catastrófico"),CONCATENATE("R4C",'GESTION - FISCAL - DESASTRES'!#REF!),"")</f>
        <v>#REF!</v>
      </c>
      <c r="AN9" s="72"/>
      <c r="AO9" s="347"/>
      <c r="AP9" s="348"/>
      <c r="AQ9" s="348"/>
      <c r="AR9" s="348"/>
      <c r="AS9" s="348"/>
      <c r="AT9" s="349"/>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row>
    <row r="10" spans="1:91" ht="15" customHeight="1" x14ac:dyDescent="0.25">
      <c r="A10" s="72"/>
      <c r="B10" s="242"/>
      <c r="C10" s="242"/>
      <c r="D10" s="243"/>
      <c r="E10" s="341"/>
      <c r="F10" s="340"/>
      <c r="G10" s="340"/>
      <c r="H10" s="340"/>
      <c r="I10" s="356"/>
      <c r="J10" s="41" t="e">
        <f>IF(AND('GESTION - FISCAL - DESASTRES'!#REF!="Muy Alta",'GESTION - FISCAL - DESASTRES'!#REF!="Leve"),CONCATENATE("R5C",'GESTION - FISCAL - DESASTRES'!#REF!),"")</f>
        <v>#REF!</v>
      </c>
      <c r="K10" s="42" t="e">
        <f>IF(AND('GESTION - FISCAL - DESASTRES'!#REF!="Muy Alta",'GESTION - FISCAL - DESASTRES'!#REF!="Leve"),CONCATENATE("R5C",'GESTION - FISCAL - DESASTRES'!#REF!),"")</f>
        <v>#REF!</v>
      </c>
      <c r="L10" s="42" t="e">
        <f>IF(AND('GESTION - FISCAL - DESASTRES'!#REF!="Muy Alta",'GESTION - FISCAL - DESASTRES'!#REF!="Leve"),CONCATENATE("R5C",'GESTION - FISCAL - DESASTRES'!#REF!),"")</f>
        <v>#REF!</v>
      </c>
      <c r="M10" s="42" t="e">
        <f>IF(AND('GESTION - FISCAL - DESASTRES'!#REF!="Muy Alta",'GESTION - FISCAL - DESASTRES'!#REF!="Leve"),CONCATENATE("R5C",'GESTION - FISCAL - DESASTRES'!#REF!),"")</f>
        <v>#REF!</v>
      </c>
      <c r="N10" s="42" t="e">
        <f>IF(AND('GESTION - FISCAL - DESASTRES'!#REF!="Muy Alta",'GESTION - FISCAL - DESASTRES'!#REF!="Leve"),CONCATENATE("R5C",'GESTION - FISCAL - DESASTRES'!#REF!),"")</f>
        <v>#REF!</v>
      </c>
      <c r="O10" s="43" t="e">
        <f>IF(AND('GESTION - FISCAL - DESASTRES'!#REF!="Muy Alta",'GESTION - FISCAL - DESASTRES'!#REF!="Leve"),CONCATENATE("R5C",'GESTION - FISCAL - DESASTRES'!#REF!),"")</f>
        <v>#REF!</v>
      </c>
      <c r="P10" s="41" t="e">
        <f>IF(AND('GESTION - FISCAL - DESASTRES'!#REF!="Muy Alta",'GESTION - FISCAL - DESASTRES'!#REF!="Menor"),CONCATENATE("R5C",'GESTION - FISCAL - DESASTRES'!#REF!),"")</f>
        <v>#REF!</v>
      </c>
      <c r="Q10" s="42" t="e">
        <f>IF(AND('GESTION - FISCAL - DESASTRES'!#REF!="Muy Alta",'GESTION - FISCAL - DESASTRES'!#REF!="Menor"),CONCATENATE("R5C",'GESTION - FISCAL - DESASTRES'!#REF!),"")</f>
        <v>#REF!</v>
      </c>
      <c r="R10" s="42" t="e">
        <f>IF(AND('GESTION - FISCAL - DESASTRES'!#REF!="Muy Alta",'GESTION - FISCAL - DESASTRES'!#REF!="Menor"),CONCATENATE("R5C",'GESTION - FISCAL - DESASTRES'!#REF!),"")</f>
        <v>#REF!</v>
      </c>
      <c r="S10" s="42" t="e">
        <f>IF(AND('GESTION - FISCAL - DESASTRES'!#REF!="Muy Alta",'GESTION - FISCAL - DESASTRES'!#REF!="Menor"),CONCATENATE("R5C",'GESTION - FISCAL - DESASTRES'!#REF!),"")</f>
        <v>#REF!</v>
      </c>
      <c r="T10" s="42" t="e">
        <f>IF(AND('GESTION - FISCAL - DESASTRES'!#REF!="Muy Alta",'GESTION - FISCAL - DESASTRES'!#REF!="Menor"),CONCATENATE("R5C",'GESTION - FISCAL - DESASTRES'!#REF!),"")</f>
        <v>#REF!</v>
      </c>
      <c r="U10" s="43" t="e">
        <f>IF(AND('GESTION - FISCAL - DESASTRES'!#REF!="Muy Alta",'GESTION - FISCAL - DESASTRES'!#REF!="Menor"),CONCATENATE("R5C",'GESTION - FISCAL - DESASTRES'!#REF!),"")</f>
        <v>#REF!</v>
      </c>
      <c r="V10" s="41" t="e">
        <f>IF(AND('GESTION - FISCAL - DESASTRES'!#REF!="Muy Alta",'GESTION - FISCAL - DESASTRES'!#REF!="Moderado"),CONCATENATE("R5C",'GESTION - FISCAL - DESASTRES'!#REF!),"")</f>
        <v>#REF!</v>
      </c>
      <c r="W10" s="42" t="e">
        <f>IF(AND('GESTION - FISCAL - DESASTRES'!#REF!="Muy Alta",'GESTION - FISCAL - DESASTRES'!#REF!="Moderado"),CONCATENATE("R5C",'GESTION - FISCAL - DESASTRES'!#REF!),"")</f>
        <v>#REF!</v>
      </c>
      <c r="X10" s="42" t="e">
        <f>IF(AND('GESTION - FISCAL - DESASTRES'!#REF!="Muy Alta",'GESTION - FISCAL - DESASTRES'!#REF!="Moderado"),CONCATENATE("R5C",'GESTION - FISCAL - DESASTRES'!#REF!),"")</f>
        <v>#REF!</v>
      </c>
      <c r="Y10" s="42" t="e">
        <f>IF(AND('GESTION - FISCAL - DESASTRES'!#REF!="Muy Alta",'GESTION - FISCAL - DESASTRES'!#REF!="Moderado"),CONCATENATE("R5C",'GESTION - FISCAL - DESASTRES'!#REF!),"")</f>
        <v>#REF!</v>
      </c>
      <c r="Z10" s="42" t="e">
        <f>IF(AND('GESTION - FISCAL - DESASTRES'!#REF!="Muy Alta",'GESTION - FISCAL - DESASTRES'!#REF!="Moderado"),CONCATENATE("R5C",'GESTION - FISCAL - DESASTRES'!#REF!),"")</f>
        <v>#REF!</v>
      </c>
      <c r="AA10" s="43" t="e">
        <f>IF(AND('GESTION - FISCAL - DESASTRES'!#REF!="Muy Alta",'GESTION - FISCAL - DESASTRES'!#REF!="Moderado"),CONCATENATE("R5C",'GESTION - FISCAL - DESASTRES'!#REF!),"")</f>
        <v>#REF!</v>
      </c>
      <c r="AB10" s="41" t="e">
        <f>IF(AND('GESTION - FISCAL - DESASTRES'!#REF!="Muy Alta",'GESTION - FISCAL - DESASTRES'!#REF!="Mayor"),CONCATENATE("R5C",'GESTION - FISCAL - DESASTRES'!#REF!),"")</f>
        <v>#REF!</v>
      </c>
      <c r="AC10" s="42" t="e">
        <f>IF(AND('GESTION - FISCAL - DESASTRES'!#REF!="Muy Alta",'GESTION - FISCAL - DESASTRES'!#REF!="Mayor"),CONCATENATE("R5C",'GESTION - FISCAL - DESASTRES'!#REF!),"")</f>
        <v>#REF!</v>
      </c>
      <c r="AD10" s="42" t="e">
        <f>IF(AND('GESTION - FISCAL - DESASTRES'!#REF!="Muy Alta",'GESTION - FISCAL - DESASTRES'!#REF!="Mayor"),CONCATENATE("R5C",'GESTION - FISCAL - DESASTRES'!#REF!),"")</f>
        <v>#REF!</v>
      </c>
      <c r="AE10" s="42" t="e">
        <f>IF(AND('GESTION - FISCAL - DESASTRES'!#REF!="Muy Alta",'GESTION - FISCAL - DESASTRES'!#REF!="Mayor"),CONCATENATE("R5C",'GESTION - FISCAL - DESASTRES'!#REF!),"")</f>
        <v>#REF!</v>
      </c>
      <c r="AF10" s="42" t="e">
        <f>IF(AND('GESTION - FISCAL - DESASTRES'!#REF!="Muy Alta",'GESTION - FISCAL - DESASTRES'!#REF!="Mayor"),CONCATENATE("R5C",'GESTION - FISCAL - DESASTRES'!#REF!),"")</f>
        <v>#REF!</v>
      </c>
      <c r="AG10" s="43" t="e">
        <f>IF(AND('GESTION - FISCAL - DESASTRES'!#REF!="Muy Alta",'GESTION - FISCAL - DESASTRES'!#REF!="Mayor"),CONCATENATE("R5C",'GESTION - FISCAL - DESASTRES'!#REF!),"")</f>
        <v>#REF!</v>
      </c>
      <c r="AH10" s="44" t="e">
        <f>IF(AND('GESTION - FISCAL - DESASTRES'!#REF!="Muy Alta",'GESTION - FISCAL - DESASTRES'!#REF!="Catastrófico"),CONCATENATE("R5C",'GESTION - FISCAL - DESASTRES'!#REF!),"")</f>
        <v>#REF!</v>
      </c>
      <c r="AI10" s="45" t="e">
        <f>IF(AND('GESTION - FISCAL - DESASTRES'!#REF!="Muy Alta",'GESTION - FISCAL - DESASTRES'!#REF!="Catastrófico"),CONCATENATE("R5C",'GESTION - FISCAL - DESASTRES'!#REF!),"")</f>
        <v>#REF!</v>
      </c>
      <c r="AJ10" s="45" t="e">
        <f>IF(AND('GESTION - FISCAL - DESASTRES'!#REF!="Muy Alta",'GESTION - FISCAL - DESASTRES'!#REF!="Catastrófico"),CONCATENATE("R5C",'GESTION - FISCAL - DESASTRES'!#REF!),"")</f>
        <v>#REF!</v>
      </c>
      <c r="AK10" s="45" t="e">
        <f>IF(AND('GESTION - FISCAL - DESASTRES'!#REF!="Muy Alta",'GESTION - FISCAL - DESASTRES'!#REF!="Catastrófico"),CONCATENATE("R5C",'GESTION - FISCAL - DESASTRES'!#REF!),"")</f>
        <v>#REF!</v>
      </c>
      <c r="AL10" s="45" t="e">
        <f>IF(AND('GESTION - FISCAL - DESASTRES'!#REF!="Muy Alta",'GESTION - FISCAL - DESASTRES'!#REF!="Catastrófico"),CONCATENATE("R5C",'GESTION - FISCAL - DESASTRES'!#REF!),"")</f>
        <v>#REF!</v>
      </c>
      <c r="AM10" s="46" t="e">
        <f>IF(AND('GESTION - FISCAL - DESASTRES'!#REF!="Muy Alta",'GESTION - FISCAL - DESASTRES'!#REF!="Catastrófico"),CONCATENATE("R5C",'GESTION - FISCAL - DESASTRES'!#REF!),"")</f>
        <v>#REF!</v>
      </c>
      <c r="AN10" s="72"/>
      <c r="AO10" s="347"/>
      <c r="AP10" s="348"/>
      <c r="AQ10" s="348"/>
      <c r="AR10" s="348"/>
      <c r="AS10" s="348"/>
      <c r="AT10" s="349"/>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row>
    <row r="11" spans="1:91" ht="15" customHeight="1" x14ac:dyDescent="0.25">
      <c r="A11" s="72"/>
      <c r="B11" s="242"/>
      <c r="C11" s="242"/>
      <c r="D11" s="243"/>
      <c r="E11" s="341"/>
      <c r="F11" s="340"/>
      <c r="G11" s="340"/>
      <c r="H11" s="340"/>
      <c r="I11" s="356"/>
      <c r="J11" s="41" t="e">
        <f>IF(AND('GESTION - FISCAL - DESASTRES'!#REF!="Muy Alta",'GESTION - FISCAL - DESASTRES'!#REF!="Leve"),CONCATENATE("R6C",'GESTION - FISCAL - DESASTRES'!#REF!),"")</f>
        <v>#REF!</v>
      </c>
      <c r="K11" s="42" t="e">
        <f>IF(AND('GESTION - FISCAL - DESASTRES'!#REF!="Muy Alta",'GESTION - FISCAL - DESASTRES'!#REF!="Leve"),CONCATENATE("R6C",'GESTION - FISCAL - DESASTRES'!#REF!),"")</f>
        <v>#REF!</v>
      </c>
      <c r="L11" s="42" t="e">
        <f>IF(AND('GESTION - FISCAL - DESASTRES'!#REF!="Muy Alta",'GESTION - FISCAL - DESASTRES'!#REF!="Leve"),CONCATENATE("R6C",'GESTION - FISCAL - DESASTRES'!#REF!),"")</f>
        <v>#REF!</v>
      </c>
      <c r="M11" s="42" t="e">
        <f>IF(AND('GESTION - FISCAL - DESASTRES'!#REF!="Muy Alta",'GESTION - FISCAL - DESASTRES'!#REF!="Leve"),CONCATENATE("R6C",'GESTION - FISCAL - DESASTRES'!#REF!),"")</f>
        <v>#REF!</v>
      </c>
      <c r="N11" s="42" t="e">
        <f>IF(AND('GESTION - FISCAL - DESASTRES'!#REF!="Muy Alta",'GESTION - FISCAL - DESASTRES'!#REF!="Leve"),CONCATENATE("R6C",'GESTION - FISCAL - DESASTRES'!#REF!),"")</f>
        <v>#REF!</v>
      </c>
      <c r="O11" s="43" t="e">
        <f>IF(AND('GESTION - FISCAL - DESASTRES'!#REF!="Muy Alta",'GESTION - FISCAL - DESASTRES'!#REF!="Leve"),CONCATENATE("R6C",'GESTION - FISCAL - DESASTRES'!#REF!),"")</f>
        <v>#REF!</v>
      </c>
      <c r="P11" s="41" t="e">
        <f>IF(AND('GESTION - FISCAL - DESASTRES'!#REF!="Muy Alta",'GESTION - FISCAL - DESASTRES'!#REF!="Menor"),CONCATENATE("R6C",'GESTION - FISCAL - DESASTRES'!#REF!),"")</f>
        <v>#REF!</v>
      </c>
      <c r="Q11" s="42" t="e">
        <f>IF(AND('GESTION - FISCAL - DESASTRES'!#REF!="Muy Alta",'GESTION - FISCAL - DESASTRES'!#REF!="Menor"),CONCATENATE("R6C",'GESTION - FISCAL - DESASTRES'!#REF!),"")</f>
        <v>#REF!</v>
      </c>
      <c r="R11" s="42" t="e">
        <f>IF(AND('GESTION - FISCAL - DESASTRES'!#REF!="Muy Alta",'GESTION - FISCAL - DESASTRES'!#REF!="Menor"),CONCATENATE("R6C",'GESTION - FISCAL - DESASTRES'!#REF!),"")</f>
        <v>#REF!</v>
      </c>
      <c r="S11" s="42" t="e">
        <f>IF(AND('GESTION - FISCAL - DESASTRES'!#REF!="Muy Alta",'GESTION - FISCAL - DESASTRES'!#REF!="Menor"),CONCATENATE("R6C",'GESTION - FISCAL - DESASTRES'!#REF!),"")</f>
        <v>#REF!</v>
      </c>
      <c r="T11" s="42" t="e">
        <f>IF(AND('GESTION - FISCAL - DESASTRES'!#REF!="Muy Alta",'GESTION - FISCAL - DESASTRES'!#REF!="Menor"),CONCATENATE("R6C",'GESTION - FISCAL - DESASTRES'!#REF!),"")</f>
        <v>#REF!</v>
      </c>
      <c r="U11" s="43" t="e">
        <f>IF(AND('GESTION - FISCAL - DESASTRES'!#REF!="Muy Alta",'GESTION - FISCAL - DESASTRES'!#REF!="Menor"),CONCATENATE("R6C",'GESTION - FISCAL - DESASTRES'!#REF!),"")</f>
        <v>#REF!</v>
      </c>
      <c r="V11" s="41" t="e">
        <f>IF(AND('GESTION - FISCAL - DESASTRES'!#REF!="Muy Alta",'GESTION - FISCAL - DESASTRES'!#REF!="Moderado"),CONCATENATE("R6C",'GESTION - FISCAL - DESASTRES'!#REF!),"")</f>
        <v>#REF!</v>
      </c>
      <c r="W11" s="42" t="e">
        <f>IF(AND('GESTION - FISCAL - DESASTRES'!#REF!="Muy Alta",'GESTION - FISCAL - DESASTRES'!#REF!="Moderado"),CONCATENATE("R6C",'GESTION - FISCAL - DESASTRES'!#REF!),"")</f>
        <v>#REF!</v>
      </c>
      <c r="X11" s="42" t="e">
        <f>IF(AND('GESTION - FISCAL - DESASTRES'!#REF!="Muy Alta",'GESTION - FISCAL - DESASTRES'!#REF!="Moderado"),CONCATENATE("R6C",'GESTION - FISCAL - DESASTRES'!#REF!),"")</f>
        <v>#REF!</v>
      </c>
      <c r="Y11" s="42" t="e">
        <f>IF(AND('GESTION - FISCAL - DESASTRES'!#REF!="Muy Alta",'GESTION - FISCAL - DESASTRES'!#REF!="Moderado"),CONCATENATE("R6C",'GESTION - FISCAL - DESASTRES'!#REF!),"")</f>
        <v>#REF!</v>
      </c>
      <c r="Z11" s="42" t="e">
        <f>IF(AND('GESTION - FISCAL - DESASTRES'!#REF!="Muy Alta",'GESTION - FISCAL - DESASTRES'!#REF!="Moderado"),CONCATENATE("R6C",'GESTION - FISCAL - DESASTRES'!#REF!),"")</f>
        <v>#REF!</v>
      </c>
      <c r="AA11" s="43" t="e">
        <f>IF(AND('GESTION - FISCAL - DESASTRES'!#REF!="Muy Alta",'GESTION - FISCAL - DESASTRES'!#REF!="Moderado"),CONCATENATE("R6C",'GESTION - FISCAL - DESASTRES'!#REF!),"")</f>
        <v>#REF!</v>
      </c>
      <c r="AB11" s="41" t="e">
        <f>IF(AND('GESTION - FISCAL - DESASTRES'!#REF!="Muy Alta",'GESTION - FISCAL - DESASTRES'!#REF!="Mayor"),CONCATENATE("R6C",'GESTION - FISCAL - DESASTRES'!#REF!),"")</f>
        <v>#REF!</v>
      </c>
      <c r="AC11" s="42" t="e">
        <f>IF(AND('GESTION - FISCAL - DESASTRES'!#REF!="Muy Alta",'GESTION - FISCAL - DESASTRES'!#REF!="Mayor"),CONCATENATE("R6C",'GESTION - FISCAL - DESASTRES'!#REF!),"")</f>
        <v>#REF!</v>
      </c>
      <c r="AD11" s="42" t="e">
        <f>IF(AND('GESTION - FISCAL - DESASTRES'!#REF!="Muy Alta",'GESTION - FISCAL - DESASTRES'!#REF!="Mayor"),CONCATENATE("R6C",'GESTION - FISCAL - DESASTRES'!#REF!),"")</f>
        <v>#REF!</v>
      </c>
      <c r="AE11" s="42" t="e">
        <f>IF(AND('GESTION - FISCAL - DESASTRES'!#REF!="Muy Alta",'GESTION - FISCAL - DESASTRES'!#REF!="Mayor"),CONCATENATE("R6C",'GESTION - FISCAL - DESASTRES'!#REF!),"")</f>
        <v>#REF!</v>
      </c>
      <c r="AF11" s="42" t="e">
        <f>IF(AND('GESTION - FISCAL - DESASTRES'!#REF!="Muy Alta",'GESTION - FISCAL - DESASTRES'!#REF!="Mayor"),CONCATENATE("R6C",'GESTION - FISCAL - DESASTRES'!#REF!),"")</f>
        <v>#REF!</v>
      </c>
      <c r="AG11" s="43" t="e">
        <f>IF(AND('GESTION - FISCAL - DESASTRES'!#REF!="Muy Alta",'GESTION - FISCAL - DESASTRES'!#REF!="Mayor"),CONCATENATE("R6C",'GESTION - FISCAL - DESASTRES'!#REF!),"")</f>
        <v>#REF!</v>
      </c>
      <c r="AH11" s="44" t="e">
        <f>IF(AND('GESTION - FISCAL - DESASTRES'!#REF!="Muy Alta",'GESTION - FISCAL - DESASTRES'!#REF!="Catastrófico"),CONCATENATE("R6C",'GESTION - FISCAL - DESASTRES'!#REF!),"")</f>
        <v>#REF!</v>
      </c>
      <c r="AI11" s="45" t="e">
        <f>IF(AND('GESTION - FISCAL - DESASTRES'!#REF!="Muy Alta",'GESTION - FISCAL - DESASTRES'!#REF!="Catastrófico"),CONCATENATE("R6C",'GESTION - FISCAL - DESASTRES'!#REF!),"")</f>
        <v>#REF!</v>
      </c>
      <c r="AJ11" s="45" t="e">
        <f>IF(AND('GESTION - FISCAL - DESASTRES'!#REF!="Muy Alta",'GESTION - FISCAL - DESASTRES'!#REF!="Catastrófico"),CONCATENATE("R6C",'GESTION - FISCAL - DESASTRES'!#REF!),"")</f>
        <v>#REF!</v>
      </c>
      <c r="AK11" s="45" t="e">
        <f>IF(AND('GESTION - FISCAL - DESASTRES'!#REF!="Muy Alta",'GESTION - FISCAL - DESASTRES'!#REF!="Catastrófico"),CONCATENATE("R6C",'GESTION - FISCAL - DESASTRES'!#REF!),"")</f>
        <v>#REF!</v>
      </c>
      <c r="AL11" s="45" t="e">
        <f>IF(AND('GESTION - FISCAL - DESASTRES'!#REF!="Muy Alta",'GESTION - FISCAL - DESASTRES'!#REF!="Catastrófico"),CONCATENATE("R6C",'GESTION - FISCAL - DESASTRES'!#REF!),"")</f>
        <v>#REF!</v>
      </c>
      <c r="AM11" s="46" t="e">
        <f>IF(AND('GESTION - FISCAL - DESASTRES'!#REF!="Muy Alta",'GESTION - FISCAL - DESASTRES'!#REF!="Catastrófico"),CONCATENATE("R6C",'GESTION - FISCAL - DESASTRES'!#REF!),"")</f>
        <v>#REF!</v>
      </c>
      <c r="AN11" s="72"/>
      <c r="AO11" s="347"/>
      <c r="AP11" s="348"/>
      <c r="AQ11" s="348"/>
      <c r="AR11" s="348"/>
      <c r="AS11" s="348"/>
      <c r="AT11" s="349"/>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row>
    <row r="12" spans="1:91" ht="15" customHeight="1" x14ac:dyDescent="0.25">
      <c r="A12" s="72"/>
      <c r="B12" s="242"/>
      <c r="C12" s="242"/>
      <c r="D12" s="243"/>
      <c r="E12" s="341"/>
      <c r="F12" s="340"/>
      <c r="G12" s="340"/>
      <c r="H12" s="340"/>
      <c r="I12" s="356"/>
      <c r="J12" s="41" t="e">
        <f>IF(AND('GESTION - FISCAL - DESASTRES'!#REF!="Muy Alta",'GESTION - FISCAL - DESASTRES'!#REF!="Leve"),CONCATENATE("R7C",'GESTION - FISCAL - DESASTRES'!#REF!),"")</f>
        <v>#REF!</v>
      </c>
      <c r="K12" s="42" t="e">
        <f>IF(AND('GESTION - FISCAL - DESASTRES'!#REF!="Muy Alta",'GESTION - FISCAL - DESASTRES'!#REF!="Leve"),CONCATENATE("R7C",'GESTION - FISCAL - DESASTRES'!#REF!),"")</f>
        <v>#REF!</v>
      </c>
      <c r="L12" s="42" t="e">
        <f>IF(AND('GESTION - FISCAL - DESASTRES'!#REF!="Muy Alta",'GESTION - FISCAL - DESASTRES'!#REF!="Leve"),CONCATENATE("R7C",'GESTION - FISCAL - DESASTRES'!#REF!),"")</f>
        <v>#REF!</v>
      </c>
      <c r="M12" s="42" t="e">
        <f>IF(AND('GESTION - FISCAL - DESASTRES'!#REF!="Muy Alta",'GESTION - FISCAL - DESASTRES'!#REF!="Leve"),CONCATENATE("R7C",'GESTION - FISCAL - DESASTRES'!#REF!),"")</f>
        <v>#REF!</v>
      </c>
      <c r="N12" s="42" t="e">
        <f>IF(AND('GESTION - FISCAL - DESASTRES'!#REF!="Muy Alta",'GESTION - FISCAL - DESASTRES'!#REF!="Leve"),CONCATENATE("R7C",'GESTION - FISCAL - DESASTRES'!#REF!),"")</f>
        <v>#REF!</v>
      </c>
      <c r="O12" s="43" t="e">
        <f>IF(AND('GESTION - FISCAL - DESASTRES'!#REF!="Muy Alta",'GESTION - FISCAL - DESASTRES'!#REF!="Leve"),CONCATENATE("R7C",'GESTION - FISCAL - DESASTRES'!#REF!),"")</f>
        <v>#REF!</v>
      </c>
      <c r="P12" s="41" t="e">
        <f>IF(AND('GESTION - FISCAL - DESASTRES'!#REF!="Muy Alta",'GESTION - FISCAL - DESASTRES'!#REF!="Menor"),CONCATENATE("R7C",'GESTION - FISCAL - DESASTRES'!#REF!),"")</f>
        <v>#REF!</v>
      </c>
      <c r="Q12" s="42" t="e">
        <f>IF(AND('GESTION - FISCAL - DESASTRES'!#REF!="Muy Alta",'GESTION - FISCAL - DESASTRES'!#REF!="Menor"),CONCATENATE("R7C",'GESTION - FISCAL - DESASTRES'!#REF!),"")</f>
        <v>#REF!</v>
      </c>
      <c r="R12" s="42" t="e">
        <f>IF(AND('GESTION - FISCAL - DESASTRES'!#REF!="Muy Alta",'GESTION - FISCAL - DESASTRES'!#REF!="Menor"),CONCATENATE("R7C",'GESTION - FISCAL - DESASTRES'!#REF!),"")</f>
        <v>#REF!</v>
      </c>
      <c r="S12" s="42" t="e">
        <f>IF(AND('GESTION - FISCAL - DESASTRES'!#REF!="Muy Alta",'GESTION - FISCAL - DESASTRES'!#REF!="Menor"),CONCATENATE("R7C",'GESTION - FISCAL - DESASTRES'!#REF!),"")</f>
        <v>#REF!</v>
      </c>
      <c r="T12" s="42" t="e">
        <f>IF(AND('GESTION - FISCAL - DESASTRES'!#REF!="Muy Alta",'GESTION - FISCAL - DESASTRES'!#REF!="Menor"),CONCATENATE("R7C",'GESTION - FISCAL - DESASTRES'!#REF!),"")</f>
        <v>#REF!</v>
      </c>
      <c r="U12" s="43" t="e">
        <f>IF(AND('GESTION - FISCAL - DESASTRES'!#REF!="Muy Alta",'GESTION - FISCAL - DESASTRES'!#REF!="Menor"),CONCATENATE("R7C",'GESTION - FISCAL - DESASTRES'!#REF!),"")</f>
        <v>#REF!</v>
      </c>
      <c r="V12" s="41" t="e">
        <f>IF(AND('GESTION - FISCAL - DESASTRES'!#REF!="Muy Alta",'GESTION - FISCAL - DESASTRES'!#REF!="Moderado"),CONCATENATE("R7C",'GESTION - FISCAL - DESASTRES'!#REF!),"")</f>
        <v>#REF!</v>
      </c>
      <c r="W12" s="42" t="e">
        <f>IF(AND('GESTION - FISCAL - DESASTRES'!#REF!="Muy Alta",'GESTION - FISCAL - DESASTRES'!#REF!="Moderado"),CONCATENATE("R7C",'GESTION - FISCAL - DESASTRES'!#REF!),"")</f>
        <v>#REF!</v>
      </c>
      <c r="X12" s="42" t="e">
        <f>IF(AND('GESTION - FISCAL - DESASTRES'!#REF!="Muy Alta",'GESTION - FISCAL - DESASTRES'!#REF!="Moderado"),CONCATENATE("R7C",'GESTION - FISCAL - DESASTRES'!#REF!),"")</f>
        <v>#REF!</v>
      </c>
      <c r="Y12" s="42" t="e">
        <f>IF(AND('GESTION - FISCAL - DESASTRES'!#REF!="Muy Alta",'GESTION - FISCAL - DESASTRES'!#REF!="Moderado"),CONCATENATE("R7C",'GESTION - FISCAL - DESASTRES'!#REF!),"")</f>
        <v>#REF!</v>
      </c>
      <c r="Z12" s="42" t="e">
        <f>IF(AND('GESTION - FISCAL - DESASTRES'!#REF!="Muy Alta",'GESTION - FISCAL - DESASTRES'!#REF!="Moderado"),CONCATENATE("R7C",'GESTION - FISCAL - DESASTRES'!#REF!),"")</f>
        <v>#REF!</v>
      </c>
      <c r="AA12" s="43" t="e">
        <f>IF(AND('GESTION - FISCAL - DESASTRES'!#REF!="Muy Alta",'GESTION - FISCAL - DESASTRES'!#REF!="Moderado"),CONCATENATE("R7C",'GESTION - FISCAL - DESASTRES'!#REF!),"")</f>
        <v>#REF!</v>
      </c>
      <c r="AB12" s="41" t="e">
        <f>IF(AND('GESTION - FISCAL - DESASTRES'!#REF!="Muy Alta",'GESTION - FISCAL - DESASTRES'!#REF!="Mayor"),CONCATENATE("R7C",'GESTION - FISCAL - DESASTRES'!#REF!),"")</f>
        <v>#REF!</v>
      </c>
      <c r="AC12" s="42" t="e">
        <f>IF(AND('GESTION - FISCAL - DESASTRES'!#REF!="Muy Alta",'GESTION - FISCAL - DESASTRES'!#REF!="Mayor"),CONCATENATE("R7C",'GESTION - FISCAL - DESASTRES'!#REF!),"")</f>
        <v>#REF!</v>
      </c>
      <c r="AD12" s="42" t="e">
        <f>IF(AND('GESTION - FISCAL - DESASTRES'!#REF!="Muy Alta",'GESTION - FISCAL - DESASTRES'!#REF!="Mayor"),CONCATENATE("R7C",'GESTION - FISCAL - DESASTRES'!#REF!),"")</f>
        <v>#REF!</v>
      </c>
      <c r="AE12" s="42" t="e">
        <f>IF(AND('GESTION - FISCAL - DESASTRES'!#REF!="Muy Alta",'GESTION - FISCAL - DESASTRES'!#REF!="Mayor"),CONCATENATE("R7C",'GESTION - FISCAL - DESASTRES'!#REF!),"")</f>
        <v>#REF!</v>
      </c>
      <c r="AF12" s="42" t="e">
        <f>IF(AND('GESTION - FISCAL - DESASTRES'!#REF!="Muy Alta",'GESTION - FISCAL - DESASTRES'!#REF!="Mayor"),CONCATENATE("R7C",'GESTION - FISCAL - DESASTRES'!#REF!),"")</f>
        <v>#REF!</v>
      </c>
      <c r="AG12" s="43" t="e">
        <f>IF(AND('GESTION - FISCAL - DESASTRES'!#REF!="Muy Alta",'GESTION - FISCAL - DESASTRES'!#REF!="Mayor"),CONCATENATE("R7C",'GESTION - FISCAL - DESASTRES'!#REF!),"")</f>
        <v>#REF!</v>
      </c>
      <c r="AH12" s="44" t="e">
        <f>IF(AND('GESTION - FISCAL - DESASTRES'!#REF!="Muy Alta",'GESTION - FISCAL - DESASTRES'!#REF!="Catastrófico"),CONCATENATE("R7C",'GESTION - FISCAL - DESASTRES'!#REF!),"")</f>
        <v>#REF!</v>
      </c>
      <c r="AI12" s="45" t="e">
        <f>IF(AND('GESTION - FISCAL - DESASTRES'!#REF!="Muy Alta",'GESTION - FISCAL - DESASTRES'!#REF!="Catastrófico"),CONCATENATE("R7C",'GESTION - FISCAL - DESASTRES'!#REF!),"")</f>
        <v>#REF!</v>
      </c>
      <c r="AJ12" s="45" t="e">
        <f>IF(AND('GESTION - FISCAL - DESASTRES'!#REF!="Muy Alta",'GESTION - FISCAL - DESASTRES'!#REF!="Catastrófico"),CONCATENATE("R7C",'GESTION - FISCAL - DESASTRES'!#REF!),"")</f>
        <v>#REF!</v>
      </c>
      <c r="AK12" s="45" t="e">
        <f>IF(AND('GESTION - FISCAL - DESASTRES'!#REF!="Muy Alta",'GESTION - FISCAL - DESASTRES'!#REF!="Catastrófico"),CONCATENATE("R7C",'GESTION - FISCAL - DESASTRES'!#REF!),"")</f>
        <v>#REF!</v>
      </c>
      <c r="AL12" s="45" t="e">
        <f>IF(AND('GESTION - FISCAL - DESASTRES'!#REF!="Muy Alta",'GESTION - FISCAL - DESASTRES'!#REF!="Catastrófico"),CONCATENATE("R7C",'GESTION - FISCAL - DESASTRES'!#REF!),"")</f>
        <v>#REF!</v>
      </c>
      <c r="AM12" s="46" t="e">
        <f>IF(AND('GESTION - FISCAL - DESASTRES'!#REF!="Muy Alta",'GESTION - FISCAL - DESASTRES'!#REF!="Catastrófico"),CONCATENATE("R7C",'GESTION - FISCAL - DESASTRES'!#REF!),"")</f>
        <v>#REF!</v>
      </c>
      <c r="AN12" s="72"/>
      <c r="AO12" s="347"/>
      <c r="AP12" s="348"/>
      <c r="AQ12" s="348"/>
      <c r="AR12" s="348"/>
      <c r="AS12" s="348"/>
      <c r="AT12" s="349"/>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row>
    <row r="13" spans="1:91" ht="15" customHeight="1" x14ac:dyDescent="0.25">
      <c r="A13" s="72"/>
      <c r="B13" s="242"/>
      <c r="C13" s="242"/>
      <c r="D13" s="243"/>
      <c r="E13" s="341"/>
      <c r="F13" s="340"/>
      <c r="G13" s="340"/>
      <c r="H13" s="340"/>
      <c r="I13" s="356"/>
      <c r="J13" s="41" t="e">
        <f>IF(AND('GESTION - FISCAL - DESASTRES'!#REF!="Muy Alta",'GESTION - FISCAL - DESASTRES'!#REF!="Leve"),CONCATENATE("R8C",'GESTION - FISCAL - DESASTRES'!#REF!),"")</f>
        <v>#REF!</v>
      </c>
      <c r="K13" s="42" t="e">
        <f>IF(AND('GESTION - FISCAL - DESASTRES'!#REF!="Muy Alta",'GESTION - FISCAL - DESASTRES'!#REF!="Leve"),CONCATENATE("R8C",'GESTION - FISCAL - DESASTRES'!#REF!),"")</f>
        <v>#REF!</v>
      </c>
      <c r="L13" s="42" t="e">
        <f>IF(AND('GESTION - FISCAL - DESASTRES'!#REF!="Muy Alta",'GESTION - FISCAL - DESASTRES'!#REF!="Leve"),CONCATENATE("R8C",'GESTION - FISCAL - DESASTRES'!#REF!),"")</f>
        <v>#REF!</v>
      </c>
      <c r="M13" s="42" t="e">
        <f>IF(AND('GESTION - FISCAL - DESASTRES'!#REF!="Muy Alta",'GESTION - FISCAL - DESASTRES'!#REF!="Leve"),CONCATENATE("R8C",'GESTION - FISCAL - DESASTRES'!#REF!),"")</f>
        <v>#REF!</v>
      </c>
      <c r="N13" s="42" t="e">
        <f>IF(AND('GESTION - FISCAL - DESASTRES'!#REF!="Muy Alta",'GESTION - FISCAL - DESASTRES'!#REF!="Leve"),CONCATENATE("R8C",'GESTION - FISCAL - DESASTRES'!#REF!),"")</f>
        <v>#REF!</v>
      </c>
      <c r="O13" s="43" t="e">
        <f>IF(AND('GESTION - FISCAL - DESASTRES'!#REF!="Muy Alta",'GESTION - FISCAL - DESASTRES'!#REF!="Leve"),CONCATENATE("R8C",'GESTION - FISCAL - DESASTRES'!#REF!),"")</f>
        <v>#REF!</v>
      </c>
      <c r="P13" s="41" t="e">
        <f>IF(AND('GESTION - FISCAL - DESASTRES'!#REF!="Muy Alta",'GESTION - FISCAL - DESASTRES'!#REF!="Menor"),CONCATENATE("R8C",'GESTION - FISCAL - DESASTRES'!#REF!),"")</f>
        <v>#REF!</v>
      </c>
      <c r="Q13" s="42" t="e">
        <f>IF(AND('GESTION - FISCAL - DESASTRES'!#REF!="Muy Alta",'GESTION - FISCAL - DESASTRES'!#REF!="Menor"),CONCATENATE("R8C",'GESTION - FISCAL - DESASTRES'!#REF!),"")</f>
        <v>#REF!</v>
      </c>
      <c r="R13" s="42" t="e">
        <f>IF(AND('GESTION - FISCAL - DESASTRES'!#REF!="Muy Alta",'GESTION - FISCAL - DESASTRES'!#REF!="Menor"),CONCATENATE("R8C",'GESTION - FISCAL - DESASTRES'!#REF!),"")</f>
        <v>#REF!</v>
      </c>
      <c r="S13" s="42" t="e">
        <f>IF(AND('GESTION - FISCAL - DESASTRES'!#REF!="Muy Alta",'GESTION - FISCAL - DESASTRES'!#REF!="Menor"),CONCATENATE("R8C",'GESTION - FISCAL - DESASTRES'!#REF!),"")</f>
        <v>#REF!</v>
      </c>
      <c r="T13" s="42" t="e">
        <f>IF(AND('GESTION - FISCAL - DESASTRES'!#REF!="Muy Alta",'GESTION - FISCAL - DESASTRES'!#REF!="Menor"),CONCATENATE("R8C",'GESTION - FISCAL - DESASTRES'!#REF!),"")</f>
        <v>#REF!</v>
      </c>
      <c r="U13" s="43" t="e">
        <f>IF(AND('GESTION - FISCAL - DESASTRES'!#REF!="Muy Alta",'GESTION - FISCAL - DESASTRES'!#REF!="Menor"),CONCATENATE("R8C",'GESTION - FISCAL - DESASTRES'!#REF!),"")</f>
        <v>#REF!</v>
      </c>
      <c r="V13" s="41" t="e">
        <f>IF(AND('GESTION - FISCAL - DESASTRES'!#REF!="Muy Alta",'GESTION - FISCAL - DESASTRES'!#REF!="Moderado"),CONCATENATE("R8C",'GESTION - FISCAL - DESASTRES'!#REF!),"")</f>
        <v>#REF!</v>
      </c>
      <c r="W13" s="42" t="e">
        <f>IF(AND('GESTION - FISCAL - DESASTRES'!#REF!="Muy Alta",'GESTION - FISCAL - DESASTRES'!#REF!="Moderado"),CONCATENATE("R8C",'GESTION - FISCAL - DESASTRES'!#REF!),"")</f>
        <v>#REF!</v>
      </c>
      <c r="X13" s="42" t="e">
        <f>IF(AND('GESTION - FISCAL - DESASTRES'!#REF!="Muy Alta",'GESTION - FISCAL - DESASTRES'!#REF!="Moderado"),CONCATENATE("R8C",'GESTION - FISCAL - DESASTRES'!#REF!),"")</f>
        <v>#REF!</v>
      </c>
      <c r="Y13" s="42" t="e">
        <f>IF(AND('GESTION - FISCAL - DESASTRES'!#REF!="Muy Alta",'GESTION - FISCAL - DESASTRES'!#REF!="Moderado"),CONCATENATE("R8C",'GESTION - FISCAL - DESASTRES'!#REF!),"")</f>
        <v>#REF!</v>
      </c>
      <c r="Z13" s="42" t="e">
        <f>IF(AND('GESTION - FISCAL - DESASTRES'!#REF!="Muy Alta",'GESTION - FISCAL - DESASTRES'!#REF!="Moderado"),CONCATENATE("R8C",'GESTION - FISCAL - DESASTRES'!#REF!),"")</f>
        <v>#REF!</v>
      </c>
      <c r="AA13" s="43" t="e">
        <f>IF(AND('GESTION - FISCAL - DESASTRES'!#REF!="Muy Alta",'GESTION - FISCAL - DESASTRES'!#REF!="Moderado"),CONCATENATE("R8C",'GESTION - FISCAL - DESASTRES'!#REF!),"")</f>
        <v>#REF!</v>
      </c>
      <c r="AB13" s="41" t="e">
        <f>IF(AND('GESTION - FISCAL - DESASTRES'!#REF!="Muy Alta",'GESTION - FISCAL - DESASTRES'!#REF!="Mayor"),CONCATENATE("R8C",'GESTION - FISCAL - DESASTRES'!#REF!),"")</f>
        <v>#REF!</v>
      </c>
      <c r="AC13" s="42" t="e">
        <f>IF(AND('GESTION - FISCAL - DESASTRES'!#REF!="Muy Alta",'GESTION - FISCAL - DESASTRES'!#REF!="Mayor"),CONCATENATE("R8C",'GESTION - FISCAL - DESASTRES'!#REF!),"")</f>
        <v>#REF!</v>
      </c>
      <c r="AD13" s="42" t="e">
        <f>IF(AND('GESTION - FISCAL - DESASTRES'!#REF!="Muy Alta",'GESTION - FISCAL - DESASTRES'!#REF!="Mayor"),CONCATENATE("R8C",'GESTION - FISCAL - DESASTRES'!#REF!),"")</f>
        <v>#REF!</v>
      </c>
      <c r="AE13" s="42" t="e">
        <f>IF(AND('GESTION - FISCAL - DESASTRES'!#REF!="Muy Alta",'GESTION - FISCAL - DESASTRES'!#REF!="Mayor"),CONCATENATE("R8C",'GESTION - FISCAL - DESASTRES'!#REF!),"")</f>
        <v>#REF!</v>
      </c>
      <c r="AF13" s="42" t="e">
        <f>IF(AND('GESTION - FISCAL - DESASTRES'!#REF!="Muy Alta",'GESTION - FISCAL - DESASTRES'!#REF!="Mayor"),CONCATENATE("R8C",'GESTION - FISCAL - DESASTRES'!#REF!),"")</f>
        <v>#REF!</v>
      </c>
      <c r="AG13" s="43" t="e">
        <f>IF(AND('GESTION - FISCAL - DESASTRES'!#REF!="Muy Alta",'GESTION - FISCAL - DESASTRES'!#REF!="Mayor"),CONCATENATE("R8C",'GESTION - FISCAL - DESASTRES'!#REF!),"")</f>
        <v>#REF!</v>
      </c>
      <c r="AH13" s="44" t="e">
        <f>IF(AND('GESTION - FISCAL - DESASTRES'!#REF!="Muy Alta",'GESTION - FISCAL - DESASTRES'!#REF!="Catastrófico"),CONCATENATE("R8C",'GESTION - FISCAL - DESASTRES'!#REF!),"")</f>
        <v>#REF!</v>
      </c>
      <c r="AI13" s="45" t="e">
        <f>IF(AND('GESTION - FISCAL - DESASTRES'!#REF!="Muy Alta",'GESTION - FISCAL - DESASTRES'!#REF!="Catastrófico"),CONCATENATE("R8C",'GESTION - FISCAL - DESASTRES'!#REF!),"")</f>
        <v>#REF!</v>
      </c>
      <c r="AJ13" s="45" t="e">
        <f>IF(AND('GESTION - FISCAL - DESASTRES'!#REF!="Muy Alta",'GESTION - FISCAL - DESASTRES'!#REF!="Catastrófico"),CONCATENATE("R8C",'GESTION - FISCAL - DESASTRES'!#REF!),"")</f>
        <v>#REF!</v>
      </c>
      <c r="AK13" s="45" t="e">
        <f>IF(AND('GESTION - FISCAL - DESASTRES'!#REF!="Muy Alta",'GESTION - FISCAL - DESASTRES'!#REF!="Catastrófico"),CONCATENATE("R8C",'GESTION - FISCAL - DESASTRES'!#REF!),"")</f>
        <v>#REF!</v>
      </c>
      <c r="AL13" s="45" t="e">
        <f>IF(AND('GESTION - FISCAL - DESASTRES'!#REF!="Muy Alta",'GESTION - FISCAL - DESASTRES'!#REF!="Catastrófico"),CONCATENATE("R8C",'GESTION - FISCAL - DESASTRES'!#REF!),"")</f>
        <v>#REF!</v>
      </c>
      <c r="AM13" s="46" t="e">
        <f>IF(AND('GESTION - FISCAL - DESASTRES'!#REF!="Muy Alta",'GESTION - FISCAL - DESASTRES'!#REF!="Catastrófico"),CONCATENATE("R8C",'GESTION - FISCAL - DESASTRES'!#REF!),"")</f>
        <v>#REF!</v>
      </c>
      <c r="AN13" s="72"/>
      <c r="AO13" s="347"/>
      <c r="AP13" s="348"/>
      <c r="AQ13" s="348"/>
      <c r="AR13" s="348"/>
      <c r="AS13" s="348"/>
      <c r="AT13" s="349"/>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row>
    <row r="14" spans="1:91" ht="15" customHeight="1" x14ac:dyDescent="0.25">
      <c r="A14" s="72"/>
      <c r="B14" s="242"/>
      <c r="C14" s="242"/>
      <c r="D14" s="243"/>
      <c r="E14" s="341"/>
      <c r="F14" s="340"/>
      <c r="G14" s="340"/>
      <c r="H14" s="340"/>
      <c r="I14" s="356"/>
      <c r="J14" s="41" t="e">
        <f>IF(AND('GESTION - FISCAL - DESASTRES'!#REF!="Muy Alta",'GESTION - FISCAL - DESASTRES'!#REF!="Leve"),CONCATENATE("R9C",'GESTION - FISCAL - DESASTRES'!#REF!),"")</f>
        <v>#REF!</v>
      </c>
      <c r="K14" s="42" t="e">
        <f>IF(AND('GESTION - FISCAL - DESASTRES'!#REF!="Muy Alta",'GESTION - FISCAL - DESASTRES'!#REF!="Leve"),CONCATENATE("R9C",'GESTION - FISCAL - DESASTRES'!#REF!),"")</f>
        <v>#REF!</v>
      </c>
      <c r="L14" s="42" t="e">
        <f>IF(AND('GESTION - FISCAL - DESASTRES'!#REF!="Muy Alta",'GESTION - FISCAL - DESASTRES'!#REF!="Leve"),CONCATENATE("R9C",'GESTION - FISCAL - DESASTRES'!#REF!),"")</f>
        <v>#REF!</v>
      </c>
      <c r="M14" s="42" t="e">
        <f>IF(AND('GESTION - FISCAL - DESASTRES'!#REF!="Muy Alta",'GESTION - FISCAL - DESASTRES'!#REF!="Leve"),CONCATENATE("R9C",'GESTION - FISCAL - DESASTRES'!#REF!),"")</f>
        <v>#REF!</v>
      </c>
      <c r="N14" s="42" t="e">
        <f>IF(AND('GESTION - FISCAL - DESASTRES'!#REF!="Muy Alta",'GESTION - FISCAL - DESASTRES'!#REF!="Leve"),CONCATENATE("R9C",'GESTION - FISCAL - DESASTRES'!#REF!),"")</f>
        <v>#REF!</v>
      </c>
      <c r="O14" s="43" t="e">
        <f>IF(AND('GESTION - FISCAL - DESASTRES'!#REF!="Muy Alta",'GESTION - FISCAL - DESASTRES'!#REF!="Leve"),CONCATENATE("R9C",'GESTION - FISCAL - DESASTRES'!#REF!),"")</f>
        <v>#REF!</v>
      </c>
      <c r="P14" s="41" t="e">
        <f>IF(AND('GESTION - FISCAL - DESASTRES'!#REF!="Muy Alta",'GESTION - FISCAL - DESASTRES'!#REF!="Menor"),CONCATENATE("R9C",'GESTION - FISCAL - DESASTRES'!#REF!),"")</f>
        <v>#REF!</v>
      </c>
      <c r="Q14" s="42" t="e">
        <f>IF(AND('GESTION - FISCAL - DESASTRES'!#REF!="Muy Alta",'GESTION - FISCAL - DESASTRES'!#REF!="Menor"),CONCATENATE("R9C",'GESTION - FISCAL - DESASTRES'!#REF!),"")</f>
        <v>#REF!</v>
      </c>
      <c r="R14" s="42" t="e">
        <f>IF(AND('GESTION - FISCAL - DESASTRES'!#REF!="Muy Alta",'GESTION - FISCAL - DESASTRES'!#REF!="Menor"),CONCATENATE("R9C",'GESTION - FISCAL - DESASTRES'!#REF!),"")</f>
        <v>#REF!</v>
      </c>
      <c r="S14" s="42" t="e">
        <f>IF(AND('GESTION - FISCAL - DESASTRES'!#REF!="Muy Alta",'GESTION - FISCAL - DESASTRES'!#REF!="Menor"),CONCATENATE("R9C",'GESTION - FISCAL - DESASTRES'!#REF!),"")</f>
        <v>#REF!</v>
      </c>
      <c r="T14" s="42" t="e">
        <f>IF(AND('GESTION - FISCAL - DESASTRES'!#REF!="Muy Alta",'GESTION - FISCAL - DESASTRES'!#REF!="Menor"),CONCATENATE("R9C",'GESTION - FISCAL - DESASTRES'!#REF!),"")</f>
        <v>#REF!</v>
      </c>
      <c r="U14" s="43" t="e">
        <f>IF(AND('GESTION - FISCAL - DESASTRES'!#REF!="Muy Alta",'GESTION - FISCAL - DESASTRES'!#REF!="Menor"),CONCATENATE("R9C",'GESTION - FISCAL - DESASTRES'!#REF!),"")</f>
        <v>#REF!</v>
      </c>
      <c r="V14" s="41" t="e">
        <f>IF(AND('GESTION - FISCAL - DESASTRES'!#REF!="Muy Alta",'GESTION - FISCAL - DESASTRES'!#REF!="Moderado"),CONCATENATE("R9C",'GESTION - FISCAL - DESASTRES'!#REF!),"")</f>
        <v>#REF!</v>
      </c>
      <c r="W14" s="42" t="e">
        <f>IF(AND('GESTION - FISCAL - DESASTRES'!#REF!="Muy Alta",'GESTION - FISCAL - DESASTRES'!#REF!="Moderado"),CONCATENATE("R9C",'GESTION - FISCAL - DESASTRES'!#REF!),"")</f>
        <v>#REF!</v>
      </c>
      <c r="X14" s="42" t="e">
        <f>IF(AND('GESTION - FISCAL - DESASTRES'!#REF!="Muy Alta",'GESTION - FISCAL - DESASTRES'!#REF!="Moderado"),CONCATENATE("R9C",'GESTION - FISCAL - DESASTRES'!#REF!),"")</f>
        <v>#REF!</v>
      </c>
      <c r="Y14" s="42" t="e">
        <f>IF(AND('GESTION - FISCAL - DESASTRES'!#REF!="Muy Alta",'GESTION - FISCAL - DESASTRES'!#REF!="Moderado"),CONCATENATE("R9C",'GESTION - FISCAL - DESASTRES'!#REF!),"")</f>
        <v>#REF!</v>
      </c>
      <c r="Z14" s="42" t="e">
        <f>IF(AND('GESTION - FISCAL - DESASTRES'!#REF!="Muy Alta",'GESTION - FISCAL - DESASTRES'!#REF!="Moderado"),CONCATENATE("R9C",'GESTION - FISCAL - DESASTRES'!#REF!),"")</f>
        <v>#REF!</v>
      </c>
      <c r="AA14" s="43" t="e">
        <f>IF(AND('GESTION - FISCAL - DESASTRES'!#REF!="Muy Alta",'GESTION - FISCAL - DESASTRES'!#REF!="Moderado"),CONCATENATE("R9C",'GESTION - FISCAL - DESASTRES'!#REF!),"")</f>
        <v>#REF!</v>
      </c>
      <c r="AB14" s="41" t="e">
        <f>IF(AND('GESTION - FISCAL - DESASTRES'!#REF!="Muy Alta",'GESTION - FISCAL - DESASTRES'!#REF!="Mayor"),CONCATENATE("R9C",'GESTION - FISCAL - DESASTRES'!#REF!),"")</f>
        <v>#REF!</v>
      </c>
      <c r="AC14" s="42" t="e">
        <f>IF(AND('GESTION - FISCAL - DESASTRES'!#REF!="Muy Alta",'GESTION - FISCAL - DESASTRES'!#REF!="Mayor"),CONCATENATE("R9C",'GESTION - FISCAL - DESASTRES'!#REF!),"")</f>
        <v>#REF!</v>
      </c>
      <c r="AD14" s="42" t="e">
        <f>IF(AND('GESTION - FISCAL - DESASTRES'!#REF!="Muy Alta",'GESTION - FISCAL - DESASTRES'!#REF!="Mayor"),CONCATENATE("R9C",'GESTION - FISCAL - DESASTRES'!#REF!),"")</f>
        <v>#REF!</v>
      </c>
      <c r="AE14" s="42" t="e">
        <f>IF(AND('GESTION - FISCAL - DESASTRES'!#REF!="Muy Alta",'GESTION - FISCAL - DESASTRES'!#REF!="Mayor"),CONCATENATE("R9C",'GESTION - FISCAL - DESASTRES'!#REF!),"")</f>
        <v>#REF!</v>
      </c>
      <c r="AF14" s="42" t="e">
        <f>IF(AND('GESTION - FISCAL - DESASTRES'!#REF!="Muy Alta",'GESTION - FISCAL - DESASTRES'!#REF!="Mayor"),CONCATENATE("R9C",'GESTION - FISCAL - DESASTRES'!#REF!),"")</f>
        <v>#REF!</v>
      </c>
      <c r="AG14" s="43" t="e">
        <f>IF(AND('GESTION - FISCAL - DESASTRES'!#REF!="Muy Alta",'GESTION - FISCAL - DESASTRES'!#REF!="Mayor"),CONCATENATE("R9C",'GESTION - FISCAL - DESASTRES'!#REF!),"")</f>
        <v>#REF!</v>
      </c>
      <c r="AH14" s="44" t="e">
        <f>IF(AND('GESTION - FISCAL - DESASTRES'!#REF!="Muy Alta",'GESTION - FISCAL - DESASTRES'!#REF!="Catastrófico"),CONCATENATE("R9C",'GESTION - FISCAL - DESASTRES'!#REF!),"")</f>
        <v>#REF!</v>
      </c>
      <c r="AI14" s="45" t="e">
        <f>IF(AND('GESTION - FISCAL - DESASTRES'!#REF!="Muy Alta",'GESTION - FISCAL - DESASTRES'!#REF!="Catastrófico"),CONCATENATE("R9C",'GESTION - FISCAL - DESASTRES'!#REF!),"")</f>
        <v>#REF!</v>
      </c>
      <c r="AJ14" s="45" t="e">
        <f>IF(AND('GESTION - FISCAL - DESASTRES'!#REF!="Muy Alta",'GESTION - FISCAL - DESASTRES'!#REF!="Catastrófico"),CONCATENATE("R9C",'GESTION - FISCAL - DESASTRES'!#REF!),"")</f>
        <v>#REF!</v>
      </c>
      <c r="AK14" s="45" t="e">
        <f>IF(AND('GESTION - FISCAL - DESASTRES'!#REF!="Muy Alta",'GESTION - FISCAL - DESASTRES'!#REF!="Catastrófico"),CONCATENATE("R9C",'GESTION - FISCAL - DESASTRES'!#REF!),"")</f>
        <v>#REF!</v>
      </c>
      <c r="AL14" s="45" t="e">
        <f>IF(AND('GESTION - FISCAL - DESASTRES'!#REF!="Muy Alta",'GESTION - FISCAL - DESASTRES'!#REF!="Catastrófico"),CONCATENATE("R9C",'GESTION - FISCAL - DESASTRES'!#REF!),"")</f>
        <v>#REF!</v>
      </c>
      <c r="AM14" s="46" t="e">
        <f>IF(AND('GESTION - FISCAL - DESASTRES'!#REF!="Muy Alta",'GESTION - FISCAL - DESASTRES'!#REF!="Catastrófico"),CONCATENATE("R9C",'GESTION - FISCAL - DESASTRES'!#REF!),"")</f>
        <v>#REF!</v>
      </c>
      <c r="AN14" s="72"/>
      <c r="AO14" s="347"/>
      <c r="AP14" s="348"/>
      <c r="AQ14" s="348"/>
      <c r="AR14" s="348"/>
      <c r="AS14" s="348"/>
      <c r="AT14" s="349"/>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row>
    <row r="15" spans="1:91" ht="15.75" customHeight="1" thickBot="1" x14ac:dyDescent="0.3">
      <c r="A15" s="72"/>
      <c r="B15" s="242"/>
      <c r="C15" s="242"/>
      <c r="D15" s="243"/>
      <c r="E15" s="342"/>
      <c r="F15" s="343"/>
      <c r="G15" s="343"/>
      <c r="H15" s="343"/>
      <c r="I15" s="357"/>
      <c r="J15" s="47" t="e">
        <f>IF(AND('GESTION - FISCAL - DESASTRES'!#REF!="Muy Alta",'GESTION - FISCAL - DESASTRES'!#REF!="Leve"),CONCATENATE("R10C",'GESTION - FISCAL - DESASTRES'!#REF!),"")</f>
        <v>#REF!</v>
      </c>
      <c r="K15" s="48" t="e">
        <f>IF(AND('GESTION - FISCAL - DESASTRES'!#REF!="Muy Alta",'GESTION - FISCAL - DESASTRES'!#REF!="Leve"),CONCATENATE("R10C",'GESTION - FISCAL - DESASTRES'!#REF!),"")</f>
        <v>#REF!</v>
      </c>
      <c r="L15" s="48" t="e">
        <f>IF(AND('GESTION - FISCAL - DESASTRES'!#REF!="Muy Alta",'GESTION - FISCAL - DESASTRES'!#REF!="Leve"),CONCATENATE("R10C",'GESTION - FISCAL - DESASTRES'!#REF!),"")</f>
        <v>#REF!</v>
      </c>
      <c r="M15" s="48" t="e">
        <f>IF(AND('GESTION - FISCAL - DESASTRES'!#REF!="Muy Alta",'GESTION - FISCAL - DESASTRES'!#REF!="Leve"),CONCATENATE("R10C",'GESTION - FISCAL - DESASTRES'!#REF!),"")</f>
        <v>#REF!</v>
      </c>
      <c r="N15" s="48" t="e">
        <f>IF(AND('GESTION - FISCAL - DESASTRES'!#REF!="Muy Alta",'GESTION - FISCAL - DESASTRES'!#REF!="Leve"),CONCATENATE("R10C",'GESTION - FISCAL - DESASTRES'!#REF!),"")</f>
        <v>#REF!</v>
      </c>
      <c r="O15" s="49" t="e">
        <f>IF(AND('GESTION - FISCAL - DESASTRES'!#REF!="Muy Alta",'GESTION - FISCAL - DESASTRES'!#REF!="Leve"),CONCATENATE("R10C",'GESTION - FISCAL - DESASTRES'!#REF!),"")</f>
        <v>#REF!</v>
      </c>
      <c r="P15" s="41" t="e">
        <f>IF(AND('GESTION - FISCAL - DESASTRES'!#REF!="Muy Alta",'GESTION - FISCAL - DESASTRES'!#REF!="Menor"),CONCATENATE("R10C",'GESTION - FISCAL - DESASTRES'!#REF!),"")</f>
        <v>#REF!</v>
      </c>
      <c r="Q15" s="42" t="e">
        <f>IF(AND('GESTION - FISCAL - DESASTRES'!#REF!="Muy Alta",'GESTION - FISCAL - DESASTRES'!#REF!="Menor"),CONCATENATE("R10C",'GESTION - FISCAL - DESASTRES'!#REF!),"")</f>
        <v>#REF!</v>
      </c>
      <c r="R15" s="42" t="e">
        <f>IF(AND('GESTION - FISCAL - DESASTRES'!#REF!="Muy Alta",'GESTION - FISCAL - DESASTRES'!#REF!="Menor"),CONCATENATE("R10C",'GESTION - FISCAL - DESASTRES'!#REF!),"")</f>
        <v>#REF!</v>
      </c>
      <c r="S15" s="42" t="e">
        <f>IF(AND('GESTION - FISCAL - DESASTRES'!#REF!="Muy Alta",'GESTION - FISCAL - DESASTRES'!#REF!="Menor"),CONCATENATE("R10C",'GESTION - FISCAL - DESASTRES'!#REF!),"")</f>
        <v>#REF!</v>
      </c>
      <c r="T15" s="42" t="e">
        <f>IF(AND('GESTION - FISCAL - DESASTRES'!#REF!="Muy Alta",'GESTION - FISCAL - DESASTRES'!#REF!="Menor"),CONCATENATE("R10C",'GESTION - FISCAL - DESASTRES'!#REF!),"")</f>
        <v>#REF!</v>
      </c>
      <c r="U15" s="43" t="e">
        <f>IF(AND('GESTION - FISCAL - DESASTRES'!#REF!="Muy Alta",'GESTION - FISCAL - DESASTRES'!#REF!="Menor"),CONCATENATE("R10C",'GESTION - FISCAL - DESASTRES'!#REF!),"")</f>
        <v>#REF!</v>
      </c>
      <c r="V15" s="47" t="e">
        <f>IF(AND('GESTION - FISCAL - DESASTRES'!#REF!="Muy Alta",'GESTION - FISCAL - DESASTRES'!#REF!="Moderado"),CONCATENATE("R10C",'GESTION - FISCAL - DESASTRES'!#REF!),"")</f>
        <v>#REF!</v>
      </c>
      <c r="W15" s="48" t="e">
        <f>IF(AND('GESTION - FISCAL - DESASTRES'!#REF!="Muy Alta",'GESTION - FISCAL - DESASTRES'!#REF!="Moderado"),CONCATENATE("R10C",'GESTION - FISCAL - DESASTRES'!#REF!),"")</f>
        <v>#REF!</v>
      </c>
      <c r="X15" s="48" t="e">
        <f>IF(AND('GESTION - FISCAL - DESASTRES'!#REF!="Muy Alta",'GESTION - FISCAL - DESASTRES'!#REF!="Moderado"),CONCATENATE("R10C",'GESTION - FISCAL - DESASTRES'!#REF!),"")</f>
        <v>#REF!</v>
      </c>
      <c r="Y15" s="48" t="e">
        <f>IF(AND('GESTION - FISCAL - DESASTRES'!#REF!="Muy Alta",'GESTION - FISCAL - DESASTRES'!#REF!="Moderado"),CONCATENATE("R10C",'GESTION - FISCAL - DESASTRES'!#REF!),"")</f>
        <v>#REF!</v>
      </c>
      <c r="Z15" s="48" t="e">
        <f>IF(AND('GESTION - FISCAL - DESASTRES'!#REF!="Muy Alta",'GESTION - FISCAL - DESASTRES'!#REF!="Moderado"),CONCATENATE("R10C",'GESTION - FISCAL - DESASTRES'!#REF!),"")</f>
        <v>#REF!</v>
      </c>
      <c r="AA15" s="49" t="e">
        <f>IF(AND('GESTION - FISCAL - DESASTRES'!#REF!="Muy Alta",'GESTION - FISCAL - DESASTRES'!#REF!="Moderado"),CONCATENATE("R10C",'GESTION - FISCAL - DESASTRES'!#REF!),"")</f>
        <v>#REF!</v>
      </c>
      <c r="AB15" s="41" t="e">
        <f>IF(AND('GESTION - FISCAL - DESASTRES'!#REF!="Muy Alta",'GESTION - FISCAL - DESASTRES'!#REF!="Mayor"),CONCATENATE("R10C",'GESTION - FISCAL - DESASTRES'!#REF!),"")</f>
        <v>#REF!</v>
      </c>
      <c r="AC15" s="42" t="e">
        <f>IF(AND('GESTION - FISCAL - DESASTRES'!#REF!="Muy Alta",'GESTION - FISCAL - DESASTRES'!#REF!="Mayor"),CONCATENATE("R10C",'GESTION - FISCAL - DESASTRES'!#REF!),"")</f>
        <v>#REF!</v>
      </c>
      <c r="AD15" s="42" t="e">
        <f>IF(AND('GESTION - FISCAL - DESASTRES'!#REF!="Muy Alta",'GESTION - FISCAL - DESASTRES'!#REF!="Mayor"),CONCATENATE("R10C",'GESTION - FISCAL - DESASTRES'!#REF!),"")</f>
        <v>#REF!</v>
      </c>
      <c r="AE15" s="42" t="e">
        <f>IF(AND('GESTION - FISCAL - DESASTRES'!#REF!="Muy Alta",'GESTION - FISCAL - DESASTRES'!#REF!="Mayor"),CONCATENATE("R10C",'GESTION - FISCAL - DESASTRES'!#REF!),"")</f>
        <v>#REF!</v>
      </c>
      <c r="AF15" s="42" t="e">
        <f>IF(AND('GESTION - FISCAL - DESASTRES'!#REF!="Muy Alta",'GESTION - FISCAL - DESASTRES'!#REF!="Mayor"),CONCATENATE("R10C",'GESTION - FISCAL - DESASTRES'!#REF!),"")</f>
        <v>#REF!</v>
      </c>
      <c r="AG15" s="43" t="e">
        <f>IF(AND('GESTION - FISCAL - DESASTRES'!#REF!="Muy Alta",'GESTION - FISCAL - DESASTRES'!#REF!="Mayor"),CONCATENATE("R10C",'GESTION - FISCAL - DESASTRES'!#REF!),"")</f>
        <v>#REF!</v>
      </c>
      <c r="AH15" s="50" t="e">
        <f>IF(AND('GESTION - FISCAL - DESASTRES'!#REF!="Muy Alta",'GESTION - FISCAL - DESASTRES'!#REF!="Catastrófico"),CONCATENATE("R10C",'GESTION - FISCAL - DESASTRES'!#REF!),"")</f>
        <v>#REF!</v>
      </c>
      <c r="AI15" s="51" t="e">
        <f>IF(AND('GESTION - FISCAL - DESASTRES'!#REF!="Muy Alta",'GESTION - FISCAL - DESASTRES'!#REF!="Catastrófico"),CONCATENATE("R10C",'GESTION - FISCAL - DESASTRES'!#REF!),"")</f>
        <v>#REF!</v>
      </c>
      <c r="AJ15" s="51" t="e">
        <f>IF(AND('GESTION - FISCAL - DESASTRES'!#REF!="Muy Alta",'GESTION - FISCAL - DESASTRES'!#REF!="Catastrófico"),CONCATENATE("R10C",'GESTION - FISCAL - DESASTRES'!#REF!),"")</f>
        <v>#REF!</v>
      </c>
      <c r="AK15" s="51" t="e">
        <f>IF(AND('GESTION - FISCAL - DESASTRES'!#REF!="Muy Alta",'GESTION - FISCAL - DESASTRES'!#REF!="Catastrófico"),CONCATENATE("R10C",'GESTION - FISCAL - DESASTRES'!#REF!),"")</f>
        <v>#REF!</v>
      </c>
      <c r="AL15" s="51" t="e">
        <f>IF(AND('GESTION - FISCAL - DESASTRES'!#REF!="Muy Alta",'GESTION - FISCAL - DESASTRES'!#REF!="Catastrófico"),CONCATENATE("R10C",'GESTION - FISCAL - DESASTRES'!#REF!),"")</f>
        <v>#REF!</v>
      </c>
      <c r="AM15" s="52" t="e">
        <f>IF(AND('GESTION - FISCAL - DESASTRES'!#REF!="Muy Alta",'GESTION - FISCAL - DESASTRES'!#REF!="Catastrófico"),CONCATENATE("R10C",'GESTION - FISCAL - DESASTRES'!#REF!),"")</f>
        <v>#REF!</v>
      </c>
      <c r="AN15" s="72"/>
      <c r="AO15" s="350"/>
      <c r="AP15" s="351"/>
      <c r="AQ15" s="351"/>
      <c r="AR15" s="351"/>
      <c r="AS15" s="351"/>
      <c r="AT15" s="35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row>
    <row r="16" spans="1:91" ht="15" customHeight="1" x14ac:dyDescent="0.25">
      <c r="A16" s="72"/>
      <c r="B16" s="242"/>
      <c r="C16" s="242"/>
      <c r="D16" s="243"/>
      <c r="E16" s="337" t="s">
        <v>256</v>
      </c>
      <c r="F16" s="338"/>
      <c r="G16" s="338"/>
      <c r="H16" s="338"/>
      <c r="I16" s="338"/>
      <c r="J16" s="53" t="e">
        <f>IF(AND('GESTION - FISCAL - DESASTRES'!#REF!="Alta",'GESTION - FISCAL - DESASTRES'!#REF!="Leve"),CONCATENATE("R1C",'GESTION - FISCAL - DESASTRES'!#REF!),"")</f>
        <v>#REF!</v>
      </c>
      <c r="K16" s="54" t="e">
        <f>IF(AND('GESTION - FISCAL - DESASTRES'!#REF!="Alta",'GESTION - FISCAL - DESASTRES'!#REF!="Leve"),CONCATENATE("R1C",'GESTION - FISCAL - DESASTRES'!#REF!),"")</f>
        <v>#REF!</v>
      </c>
      <c r="L16" s="54" t="e">
        <f>IF(AND('GESTION - FISCAL - DESASTRES'!#REF!="Alta",'GESTION - FISCAL - DESASTRES'!#REF!="Leve"),CONCATENATE("R1C",'GESTION - FISCAL - DESASTRES'!#REF!),"")</f>
        <v>#REF!</v>
      </c>
      <c r="M16" s="54" t="e">
        <f>IF(AND('GESTION - FISCAL - DESASTRES'!#REF!="Alta",'GESTION - FISCAL - DESASTRES'!#REF!="Leve"),CONCATENATE("R1C",'GESTION - FISCAL - DESASTRES'!#REF!),"")</f>
        <v>#REF!</v>
      </c>
      <c r="N16" s="54" t="e">
        <f>IF(AND('GESTION - FISCAL - DESASTRES'!#REF!="Alta",'GESTION - FISCAL - DESASTRES'!#REF!="Leve"),CONCATENATE("R1C",'GESTION - FISCAL - DESASTRES'!#REF!),"")</f>
        <v>#REF!</v>
      </c>
      <c r="O16" s="55" t="e">
        <f>IF(AND('GESTION - FISCAL - DESASTRES'!#REF!="Alta",'GESTION - FISCAL - DESASTRES'!#REF!="Leve"),CONCATENATE("R1C",'GESTION - FISCAL - DESASTRES'!#REF!),"")</f>
        <v>#REF!</v>
      </c>
      <c r="P16" s="53" t="e">
        <f>IF(AND('GESTION - FISCAL - DESASTRES'!#REF!="Alta",'GESTION - FISCAL - DESASTRES'!#REF!="Menor"),CONCATENATE("R1C",'GESTION - FISCAL - DESASTRES'!#REF!),"")</f>
        <v>#REF!</v>
      </c>
      <c r="Q16" s="54" t="e">
        <f>IF(AND('GESTION - FISCAL - DESASTRES'!#REF!="Alta",'GESTION - FISCAL - DESASTRES'!#REF!="Menor"),CONCATENATE("R1C",'GESTION - FISCAL - DESASTRES'!#REF!),"")</f>
        <v>#REF!</v>
      </c>
      <c r="R16" s="54" t="e">
        <f>IF(AND('GESTION - FISCAL - DESASTRES'!#REF!="Alta",'GESTION - FISCAL - DESASTRES'!#REF!="Menor"),CONCATENATE("R1C",'GESTION - FISCAL - DESASTRES'!#REF!),"")</f>
        <v>#REF!</v>
      </c>
      <c r="S16" s="54" t="e">
        <f>IF(AND('GESTION - FISCAL - DESASTRES'!#REF!="Alta",'GESTION - FISCAL - DESASTRES'!#REF!="Menor"),CONCATENATE("R1C",'GESTION - FISCAL - DESASTRES'!#REF!),"")</f>
        <v>#REF!</v>
      </c>
      <c r="T16" s="54" t="e">
        <f>IF(AND('GESTION - FISCAL - DESASTRES'!#REF!="Alta",'GESTION - FISCAL - DESASTRES'!#REF!="Menor"),CONCATENATE("R1C",'GESTION - FISCAL - DESASTRES'!#REF!),"")</f>
        <v>#REF!</v>
      </c>
      <c r="U16" s="55" t="e">
        <f>IF(AND('GESTION - FISCAL - DESASTRES'!#REF!="Alta",'GESTION - FISCAL - DESASTRES'!#REF!="Menor"),CONCATENATE("R1C",'GESTION - FISCAL - DESASTRES'!#REF!),"")</f>
        <v>#REF!</v>
      </c>
      <c r="V16" s="35" t="e">
        <f>IF(AND('GESTION - FISCAL - DESASTRES'!#REF!="Alta",'GESTION - FISCAL - DESASTRES'!#REF!="Moderado"),CONCATENATE("R1C",'GESTION - FISCAL - DESASTRES'!#REF!),"")</f>
        <v>#REF!</v>
      </c>
      <c r="W16" s="36" t="e">
        <f>IF(AND('GESTION - FISCAL - DESASTRES'!#REF!="Alta",'GESTION - FISCAL - DESASTRES'!#REF!="Moderado"),CONCATENATE("R1C",'GESTION - FISCAL - DESASTRES'!#REF!),"")</f>
        <v>#REF!</v>
      </c>
      <c r="X16" s="36" t="e">
        <f>IF(AND('GESTION - FISCAL - DESASTRES'!#REF!="Alta",'GESTION - FISCAL - DESASTRES'!#REF!="Moderado"),CONCATENATE("R1C",'GESTION - FISCAL - DESASTRES'!#REF!),"")</f>
        <v>#REF!</v>
      </c>
      <c r="Y16" s="36" t="e">
        <f>IF(AND('GESTION - FISCAL - DESASTRES'!#REF!="Alta",'GESTION - FISCAL - DESASTRES'!#REF!="Moderado"),CONCATENATE("R1C",'GESTION - FISCAL - DESASTRES'!#REF!),"")</f>
        <v>#REF!</v>
      </c>
      <c r="Z16" s="36" t="e">
        <f>IF(AND('GESTION - FISCAL - DESASTRES'!#REF!="Alta",'GESTION - FISCAL - DESASTRES'!#REF!="Moderado"),CONCATENATE("R1C",'GESTION - FISCAL - DESASTRES'!#REF!),"")</f>
        <v>#REF!</v>
      </c>
      <c r="AA16" s="37" t="e">
        <f>IF(AND('GESTION - FISCAL - DESASTRES'!#REF!="Alta",'GESTION - FISCAL - DESASTRES'!#REF!="Moderado"),CONCATENATE("R1C",'GESTION - FISCAL - DESASTRES'!#REF!),"")</f>
        <v>#REF!</v>
      </c>
      <c r="AB16" s="35" t="e">
        <f>IF(AND('GESTION - FISCAL - DESASTRES'!#REF!="Alta",'GESTION - FISCAL - DESASTRES'!#REF!="Mayor"),CONCATENATE("R1C",'GESTION - FISCAL - DESASTRES'!#REF!),"")</f>
        <v>#REF!</v>
      </c>
      <c r="AC16" s="36" t="e">
        <f>IF(AND('GESTION - FISCAL - DESASTRES'!#REF!="Alta",'GESTION - FISCAL - DESASTRES'!#REF!="Mayor"),CONCATENATE("R1C",'GESTION - FISCAL - DESASTRES'!#REF!),"")</f>
        <v>#REF!</v>
      </c>
      <c r="AD16" s="36" t="e">
        <f>IF(AND('GESTION - FISCAL - DESASTRES'!#REF!="Alta",'GESTION - FISCAL - DESASTRES'!#REF!="Mayor"),CONCATENATE("R1C",'GESTION - FISCAL - DESASTRES'!#REF!),"")</f>
        <v>#REF!</v>
      </c>
      <c r="AE16" s="36" t="e">
        <f>IF(AND('GESTION - FISCAL - DESASTRES'!#REF!="Alta",'GESTION - FISCAL - DESASTRES'!#REF!="Mayor"),CONCATENATE("R1C",'GESTION - FISCAL - DESASTRES'!#REF!),"")</f>
        <v>#REF!</v>
      </c>
      <c r="AF16" s="36" t="e">
        <f>IF(AND('GESTION - FISCAL - DESASTRES'!#REF!="Alta",'GESTION - FISCAL - DESASTRES'!#REF!="Mayor"),CONCATENATE("R1C",'GESTION - FISCAL - DESASTRES'!#REF!),"")</f>
        <v>#REF!</v>
      </c>
      <c r="AG16" s="37" t="e">
        <f>IF(AND('GESTION - FISCAL - DESASTRES'!#REF!="Alta",'GESTION - FISCAL - DESASTRES'!#REF!="Mayor"),CONCATENATE("R1C",'GESTION - FISCAL - DESASTRES'!#REF!),"")</f>
        <v>#REF!</v>
      </c>
      <c r="AH16" s="38" t="e">
        <f>IF(AND('GESTION - FISCAL - DESASTRES'!#REF!="Alta",'GESTION - FISCAL - DESASTRES'!#REF!="Catastrófico"),CONCATENATE("R1C",'GESTION - FISCAL - DESASTRES'!#REF!),"")</f>
        <v>#REF!</v>
      </c>
      <c r="AI16" s="39" t="e">
        <f>IF(AND('GESTION - FISCAL - DESASTRES'!#REF!="Alta",'GESTION - FISCAL - DESASTRES'!#REF!="Catastrófico"),CONCATENATE("R1C",'GESTION - FISCAL - DESASTRES'!#REF!),"")</f>
        <v>#REF!</v>
      </c>
      <c r="AJ16" s="39" t="e">
        <f>IF(AND('GESTION - FISCAL - DESASTRES'!#REF!="Alta",'GESTION - FISCAL - DESASTRES'!#REF!="Catastrófico"),CONCATENATE("R1C",'GESTION - FISCAL - DESASTRES'!#REF!),"")</f>
        <v>#REF!</v>
      </c>
      <c r="AK16" s="39" t="e">
        <f>IF(AND('GESTION - FISCAL - DESASTRES'!#REF!="Alta",'GESTION - FISCAL - DESASTRES'!#REF!="Catastrófico"),CONCATENATE("R1C",'GESTION - FISCAL - DESASTRES'!#REF!),"")</f>
        <v>#REF!</v>
      </c>
      <c r="AL16" s="39" t="e">
        <f>IF(AND('GESTION - FISCAL - DESASTRES'!#REF!="Alta",'GESTION - FISCAL - DESASTRES'!#REF!="Catastrófico"),CONCATENATE("R1C",'GESTION - FISCAL - DESASTRES'!#REF!),"")</f>
        <v>#REF!</v>
      </c>
      <c r="AM16" s="40" t="e">
        <f>IF(AND('GESTION - FISCAL - DESASTRES'!#REF!="Alta",'GESTION - FISCAL - DESASTRES'!#REF!="Catastrófico"),CONCATENATE("R1C",'GESTION - FISCAL - DESASTRES'!#REF!),"")</f>
        <v>#REF!</v>
      </c>
      <c r="AN16" s="72"/>
      <c r="AO16" s="328" t="s">
        <v>257</v>
      </c>
      <c r="AP16" s="329"/>
      <c r="AQ16" s="329"/>
      <c r="AR16" s="329"/>
      <c r="AS16" s="329"/>
      <c r="AT16" s="330"/>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row>
    <row r="17" spans="1:76" ht="15" customHeight="1" x14ac:dyDescent="0.25">
      <c r="A17" s="72"/>
      <c r="B17" s="242"/>
      <c r="C17" s="242"/>
      <c r="D17" s="243"/>
      <c r="E17" s="339"/>
      <c r="F17" s="340"/>
      <c r="G17" s="340"/>
      <c r="H17" s="340"/>
      <c r="I17" s="340"/>
      <c r="J17" s="56" t="e">
        <f>IF(AND('GESTION - FISCAL - DESASTRES'!#REF!="Alta",'GESTION - FISCAL - DESASTRES'!#REF!="Leve"),CONCATENATE("R2C",'GESTION - FISCAL - DESASTRES'!#REF!),"")</f>
        <v>#REF!</v>
      </c>
      <c r="K17" s="57" t="e">
        <f>IF(AND('GESTION - FISCAL - DESASTRES'!#REF!="Alta",'GESTION - FISCAL - DESASTRES'!#REF!="Leve"),CONCATENATE("R2C",'GESTION - FISCAL - DESASTRES'!#REF!),"")</f>
        <v>#REF!</v>
      </c>
      <c r="L17" s="57" t="e">
        <f>IF(AND('GESTION - FISCAL - DESASTRES'!#REF!="Alta",'GESTION - FISCAL - DESASTRES'!#REF!="Leve"),CONCATENATE("R2C",'GESTION - FISCAL - DESASTRES'!#REF!),"")</f>
        <v>#REF!</v>
      </c>
      <c r="M17" s="57" t="e">
        <f>IF(AND('GESTION - FISCAL - DESASTRES'!#REF!="Alta",'GESTION - FISCAL - DESASTRES'!#REF!="Leve"),CONCATENATE("R2C",'GESTION - FISCAL - DESASTRES'!#REF!),"")</f>
        <v>#REF!</v>
      </c>
      <c r="N17" s="57" t="e">
        <f>IF(AND('GESTION - FISCAL - DESASTRES'!#REF!="Alta",'GESTION - FISCAL - DESASTRES'!#REF!="Leve"),CONCATENATE("R2C",'GESTION - FISCAL - DESASTRES'!#REF!),"")</f>
        <v>#REF!</v>
      </c>
      <c r="O17" s="58" t="e">
        <f>IF(AND('GESTION - FISCAL - DESASTRES'!#REF!="Alta",'GESTION - FISCAL - DESASTRES'!#REF!="Leve"),CONCATENATE("R2C",'GESTION - FISCAL - DESASTRES'!#REF!),"")</f>
        <v>#REF!</v>
      </c>
      <c r="P17" s="56" t="e">
        <f>IF(AND('GESTION - FISCAL - DESASTRES'!#REF!="Alta",'GESTION - FISCAL - DESASTRES'!#REF!="Menor"),CONCATENATE("R2C",'GESTION - FISCAL - DESASTRES'!#REF!),"")</f>
        <v>#REF!</v>
      </c>
      <c r="Q17" s="57" t="e">
        <f>IF(AND('GESTION - FISCAL - DESASTRES'!#REF!="Alta",'GESTION - FISCAL - DESASTRES'!#REF!="Menor"),CONCATENATE("R2C",'GESTION - FISCAL - DESASTRES'!#REF!),"")</f>
        <v>#REF!</v>
      </c>
      <c r="R17" s="57" t="e">
        <f>IF(AND('GESTION - FISCAL - DESASTRES'!#REF!="Alta",'GESTION - FISCAL - DESASTRES'!#REF!="Menor"),CONCATENATE("R2C",'GESTION - FISCAL - DESASTRES'!#REF!),"")</f>
        <v>#REF!</v>
      </c>
      <c r="S17" s="57" t="e">
        <f>IF(AND('GESTION - FISCAL - DESASTRES'!#REF!="Alta",'GESTION - FISCAL - DESASTRES'!#REF!="Menor"),CONCATENATE("R2C",'GESTION - FISCAL - DESASTRES'!#REF!),"")</f>
        <v>#REF!</v>
      </c>
      <c r="T17" s="57" t="e">
        <f>IF(AND('GESTION - FISCAL - DESASTRES'!#REF!="Alta",'GESTION - FISCAL - DESASTRES'!#REF!="Menor"),CONCATENATE("R2C",'GESTION - FISCAL - DESASTRES'!#REF!),"")</f>
        <v>#REF!</v>
      </c>
      <c r="U17" s="58" t="e">
        <f>IF(AND('GESTION - FISCAL - DESASTRES'!#REF!="Alta",'GESTION - FISCAL - DESASTRES'!#REF!="Menor"),CONCATENATE("R2C",'GESTION - FISCAL - DESASTRES'!#REF!),"")</f>
        <v>#REF!</v>
      </c>
      <c r="V17" s="41" t="e">
        <f>IF(AND('GESTION - FISCAL - DESASTRES'!#REF!="Alta",'GESTION - FISCAL - DESASTRES'!#REF!="Moderado"),CONCATENATE("R2C",'GESTION - FISCAL - DESASTRES'!#REF!),"")</f>
        <v>#REF!</v>
      </c>
      <c r="W17" s="42" t="e">
        <f>IF(AND('GESTION - FISCAL - DESASTRES'!#REF!="Alta",'GESTION - FISCAL - DESASTRES'!#REF!="Moderado"),CONCATENATE("R2C",'GESTION - FISCAL - DESASTRES'!#REF!),"")</f>
        <v>#REF!</v>
      </c>
      <c r="X17" s="42" t="e">
        <f>IF(AND('GESTION - FISCAL - DESASTRES'!#REF!="Alta",'GESTION - FISCAL - DESASTRES'!#REF!="Moderado"),CONCATENATE("R2C",'GESTION - FISCAL - DESASTRES'!#REF!),"")</f>
        <v>#REF!</v>
      </c>
      <c r="Y17" s="42" t="e">
        <f>IF(AND('GESTION - FISCAL - DESASTRES'!#REF!="Alta",'GESTION - FISCAL - DESASTRES'!#REF!="Moderado"),CONCATENATE("R2C",'GESTION - FISCAL - DESASTRES'!#REF!),"")</f>
        <v>#REF!</v>
      </c>
      <c r="Z17" s="42" t="e">
        <f>IF(AND('GESTION - FISCAL - DESASTRES'!#REF!="Alta",'GESTION - FISCAL - DESASTRES'!#REF!="Moderado"),CONCATENATE("R2C",'GESTION - FISCAL - DESASTRES'!#REF!),"")</f>
        <v>#REF!</v>
      </c>
      <c r="AA17" s="43" t="e">
        <f>IF(AND('GESTION - FISCAL - DESASTRES'!#REF!="Alta",'GESTION - FISCAL - DESASTRES'!#REF!="Moderado"),CONCATENATE("R2C",'GESTION - FISCAL - DESASTRES'!#REF!),"")</f>
        <v>#REF!</v>
      </c>
      <c r="AB17" s="41" t="e">
        <f>IF(AND('GESTION - FISCAL - DESASTRES'!#REF!="Alta",'GESTION - FISCAL - DESASTRES'!#REF!="Mayor"),CONCATENATE("R2C",'GESTION - FISCAL - DESASTRES'!#REF!),"")</f>
        <v>#REF!</v>
      </c>
      <c r="AC17" s="42" t="e">
        <f>IF(AND('GESTION - FISCAL - DESASTRES'!#REF!="Alta",'GESTION - FISCAL - DESASTRES'!#REF!="Mayor"),CONCATENATE("R2C",'GESTION - FISCAL - DESASTRES'!#REF!),"")</f>
        <v>#REF!</v>
      </c>
      <c r="AD17" s="42" t="e">
        <f>IF(AND('GESTION - FISCAL - DESASTRES'!#REF!="Alta",'GESTION - FISCAL - DESASTRES'!#REF!="Mayor"),CONCATENATE("R2C",'GESTION - FISCAL - DESASTRES'!#REF!),"")</f>
        <v>#REF!</v>
      </c>
      <c r="AE17" s="42" t="e">
        <f>IF(AND('GESTION - FISCAL - DESASTRES'!#REF!="Alta",'GESTION - FISCAL - DESASTRES'!#REF!="Mayor"),CONCATENATE("R2C",'GESTION - FISCAL - DESASTRES'!#REF!),"")</f>
        <v>#REF!</v>
      </c>
      <c r="AF17" s="42" t="e">
        <f>IF(AND('GESTION - FISCAL - DESASTRES'!#REF!="Alta",'GESTION - FISCAL - DESASTRES'!#REF!="Mayor"),CONCATENATE("R2C",'GESTION - FISCAL - DESASTRES'!#REF!),"")</f>
        <v>#REF!</v>
      </c>
      <c r="AG17" s="43" t="e">
        <f>IF(AND('GESTION - FISCAL - DESASTRES'!#REF!="Alta",'GESTION - FISCAL - DESASTRES'!#REF!="Mayor"),CONCATENATE("R2C",'GESTION - FISCAL - DESASTRES'!#REF!),"")</f>
        <v>#REF!</v>
      </c>
      <c r="AH17" s="44" t="e">
        <f>IF(AND('GESTION - FISCAL - DESASTRES'!#REF!="Alta",'GESTION - FISCAL - DESASTRES'!#REF!="Catastrófico"),CONCATENATE("R2C",'GESTION - FISCAL - DESASTRES'!#REF!),"")</f>
        <v>#REF!</v>
      </c>
      <c r="AI17" s="45" t="e">
        <f>IF(AND('GESTION - FISCAL - DESASTRES'!#REF!="Alta",'GESTION - FISCAL - DESASTRES'!#REF!="Catastrófico"),CONCATENATE("R2C",'GESTION - FISCAL - DESASTRES'!#REF!),"")</f>
        <v>#REF!</v>
      </c>
      <c r="AJ17" s="45" t="e">
        <f>IF(AND('GESTION - FISCAL - DESASTRES'!#REF!="Alta",'GESTION - FISCAL - DESASTRES'!#REF!="Catastrófico"),CONCATENATE("R2C",'GESTION - FISCAL - DESASTRES'!#REF!),"")</f>
        <v>#REF!</v>
      </c>
      <c r="AK17" s="45" t="e">
        <f>IF(AND('GESTION - FISCAL - DESASTRES'!#REF!="Alta",'GESTION - FISCAL - DESASTRES'!#REF!="Catastrófico"),CONCATENATE("R2C",'GESTION - FISCAL - DESASTRES'!#REF!),"")</f>
        <v>#REF!</v>
      </c>
      <c r="AL17" s="45" t="e">
        <f>IF(AND('GESTION - FISCAL - DESASTRES'!#REF!="Alta",'GESTION - FISCAL - DESASTRES'!#REF!="Catastrófico"),CONCATENATE("R2C",'GESTION - FISCAL - DESASTRES'!#REF!),"")</f>
        <v>#REF!</v>
      </c>
      <c r="AM17" s="46" t="e">
        <f>IF(AND('GESTION - FISCAL - DESASTRES'!#REF!="Alta",'GESTION - FISCAL - DESASTRES'!#REF!="Catastrófico"),CONCATENATE("R2C",'GESTION - FISCAL - DESASTRES'!#REF!),"")</f>
        <v>#REF!</v>
      </c>
      <c r="AN17" s="72"/>
      <c r="AO17" s="331"/>
      <c r="AP17" s="332"/>
      <c r="AQ17" s="332"/>
      <c r="AR17" s="332"/>
      <c r="AS17" s="332"/>
      <c r="AT17" s="333"/>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row>
    <row r="18" spans="1:76" ht="15" customHeight="1" x14ac:dyDescent="0.25">
      <c r="A18" s="72"/>
      <c r="B18" s="242"/>
      <c r="C18" s="242"/>
      <c r="D18" s="243"/>
      <c r="E18" s="341"/>
      <c r="F18" s="340"/>
      <c r="G18" s="340"/>
      <c r="H18" s="340"/>
      <c r="I18" s="340"/>
      <c r="J18" s="56" t="e">
        <f>IF(AND('GESTION - FISCAL - DESASTRES'!#REF!="Alta",'GESTION - FISCAL - DESASTRES'!#REF!="Leve"),CONCATENATE("R3C",'GESTION - FISCAL - DESASTRES'!#REF!),"")</f>
        <v>#REF!</v>
      </c>
      <c r="K18" s="57" t="e">
        <f>IF(AND('GESTION - FISCAL - DESASTRES'!#REF!="Alta",'GESTION - FISCAL - DESASTRES'!#REF!="Leve"),CONCATENATE("R3C",'GESTION - FISCAL - DESASTRES'!#REF!),"")</f>
        <v>#REF!</v>
      </c>
      <c r="L18" s="57" t="e">
        <f>IF(AND('GESTION - FISCAL - DESASTRES'!#REF!="Alta",'GESTION - FISCAL - DESASTRES'!#REF!="Leve"),CONCATENATE("R3C",'GESTION - FISCAL - DESASTRES'!#REF!),"")</f>
        <v>#REF!</v>
      </c>
      <c r="M18" s="57" t="e">
        <f>IF(AND('GESTION - FISCAL - DESASTRES'!#REF!="Alta",'GESTION - FISCAL - DESASTRES'!#REF!="Leve"),CONCATENATE("R3C",'GESTION - FISCAL - DESASTRES'!#REF!),"")</f>
        <v>#REF!</v>
      </c>
      <c r="N18" s="57" t="e">
        <f>IF(AND('GESTION - FISCAL - DESASTRES'!#REF!="Alta",'GESTION - FISCAL - DESASTRES'!#REF!="Leve"),CONCATENATE("R3C",'GESTION - FISCAL - DESASTRES'!#REF!),"")</f>
        <v>#REF!</v>
      </c>
      <c r="O18" s="58" t="e">
        <f>IF(AND('GESTION - FISCAL - DESASTRES'!#REF!="Alta",'GESTION - FISCAL - DESASTRES'!#REF!="Leve"),CONCATENATE("R3C",'GESTION - FISCAL - DESASTRES'!#REF!),"")</f>
        <v>#REF!</v>
      </c>
      <c r="P18" s="56" t="e">
        <f>IF(AND('GESTION - FISCAL - DESASTRES'!#REF!="Alta",'GESTION - FISCAL - DESASTRES'!#REF!="Menor"),CONCATENATE("R3C",'GESTION - FISCAL - DESASTRES'!#REF!),"")</f>
        <v>#REF!</v>
      </c>
      <c r="Q18" s="57" t="e">
        <f>IF(AND('GESTION - FISCAL - DESASTRES'!#REF!="Alta",'GESTION - FISCAL - DESASTRES'!#REF!="Menor"),CONCATENATE("R3C",'GESTION - FISCAL - DESASTRES'!#REF!),"")</f>
        <v>#REF!</v>
      </c>
      <c r="R18" s="57" t="e">
        <f>IF(AND('GESTION - FISCAL - DESASTRES'!#REF!="Alta",'GESTION - FISCAL - DESASTRES'!#REF!="Menor"),CONCATENATE("R3C",'GESTION - FISCAL - DESASTRES'!#REF!),"")</f>
        <v>#REF!</v>
      </c>
      <c r="S18" s="57" t="e">
        <f>IF(AND('GESTION - FISCAL - DESASTRES'!#REF!="Alta",'GESTION - FISCAL - DESASTRES'!#REF!="Menor"),CONCATENATE("R3C",'GESTION - FISCAL - DESASTRES'!#REF!),"")</f>
        <v>#REF!</v>
      </c>
      <c r="T18" s="57" t="e">
        <f>IF(AND('GESTION - FISCAL - DESASTRES'!#REF!="Alta",'GESTION - FISCAL - DESASTRES'!#REF!="Menor"),CONCATENATE("R3C",'GESTION - FISCAL - DESASTRES'!#REF!),"")</f>
        <v>#REF!</v>
      </c>
      <c r="U18" s="58" t="e">
        <f>IF(AND('GESTION - FISCAL - DESASTRES'!#REF!="Alta",'GESTION - FISCAL - DESASTRES'!#REF!="Menor"),CONCATENATE("R3C",'GESTION - FISCAL - DESASTRES'!#REF!),"")</f>
        <v>#REF!</v>
      </c>
      <c r="V18" s="41" t="e">
        <f>IF(AND('GESTION - FISCAL - DESASTRES'!#REF!="Alta",'GESTION - FISCAL - DESASTRES'!#REF!="Moderado"),CONCATENATE("R3C",'GESTION - FISCAL - DESASTRES'!#REF!),"")</f>
        <v>#REF!</v>
      </c>
      <c r="W18" s="42" t="e">
        <f>IF(AND('GESTION - FISCAL - DESASTRES'!#REF!="Alta",'GESTION - FISCAL - DESASTRES'!#REF!="Moderado"),CONCATENATE("R3C",'GESTION - FISCAL - DESASTRES'!#REF!),"")</f>
        <v>#REF!</v>
      </c>
      <c r="X18" s="42" t="e">
        <f>IF(AND('GESTION - FISCAL - DESASTRES'!#REF!="Alta",'GESTION - FISCAL - DESASTRES'!#REF!="Moderado"),CONCATENATE("R3C",'GESTION - FISCAL - DESASTRES'!#REF!),"")</f>
        <v>#REF!</v>
      </c>
      <c r="Y18" s="42" t="e">
        <f>IF(AND('GESTION - FISCAL - DESASTRES'!#REF!="Alta",'GESTION - FISCAL - DESASTRES'!#REF!="Moderado"),CONCATENATE("R3C",'GESTION - FISCAL - DESASTRES'!#REF!),"")</f>
        <v>#REF!</v>
      </c>
      <c r="Z18" s="42" t="e">
        <f>IF(AND('GESTION - FISCAL - DESASTRES'!#REF!="Alta",'GESTION - FISCAL - DESASTRES'!#REF!="Moderado"),CONCATENATE("R3C",'GESTION - FISCAL - DESASTRES'!#REF!),"")</f>
        <v>#REF!</v>
      </c>
      <c r="AA18" s="43" t="e">
        <f>IF(AND('GESTION - FISCAL - DESASTRES'!#REF!="Alta",'GESTION - FISCAL - DESASTRES'!#REF!="Moderado"),CONCATENATE("R3C",'GESTION - FISCAL - DESASTRES'!#REF!),"")</f>
        <v>#REF!</v>
      </c>
      <c r="AB18" s="41" t="e">
        <f>IF(AND('GESTION - FISCAL - DESASTRES'!#REF!="Alta",'GESTION - FISCAL - DESASTRES'!#REF!="Mayor"),CONCATENATE("R3C",'GESTION - FISCAL - DESASTRES'!#REF!),"")</f>
        <v>#REF!</v>
      </c>
      <c r="AC18" s="42" t="e">
        <f>IF(AND('GESTION - FISCAL - DESASTRES'!#REF!="Alta",'GESTION - FISCAL - DESASTRES'!#REF!="Mayor"),CONCATENATE("R3C",'GESTION - FISCAL - DESASTRES'!#REF!),"")</f>
        <v>#REF!</v>
      </c>
      <c r="AD18" s="42" t="e">
        <f>IF(AND('GESTION - FISCAL - DESASTRES'!#REF!="Alta",'GESTION - FISCAL - DESASTRES'!#REF!="Mayor"),CONCATENATE("R3C",'GESTION - FISCAL - DESASTRES'!#REF!),"")</f>
        <v>#REF!</v>
      </c>
      <c r="AE18" s="42" t="e">
        <f>IF(AND('GESTION - FISCAL - DESASTRES'!#REF!="Alta",'GESTION - FISCAL - DESASTRES'!#REF!="Mayor"),CONCATENATE("R3C",'GESTION - FISCAL - DESASTRES'!#REF!),"")</f>
        <v>#REF!</v>
      </c>
      <c r="AF18" s="42" t="e">
        <f>IF(AND('GESTION - FISCAL - DESASTRES'!#REF!="Alta",'GESTION - FISCAL - DESASTRES'!#REF!="Mayor"),CONCATENATE("R3C",'GESTION - FISCAL - DESASTRES'!#REF!),"")</f>
        <v>#REF!</v>
      </c>
      <c r="AG18" s="43" t="e">
        <f>IF(AND('GESTION - FISCAL - DESASTRES'!#REF!="Alta",'GESTION - FISCAL - DESASTRES'!#REF!="Mayor"),CONCATENATE("R3C",'GESTION - FISCAL - DESASTRES'!#REF!),"")</f>
        <v>#REF!</v>
      </c>
      <c r="AH18" s="44" t="e">
        <f>IF(AND('GESTION - FISCAL - DESASTRES'!#REF!="Alta",'GESTION - FISCAL - DESASTRES'!#REF!="Catastrófico"),CONCATENATE("R3C",'GESTION - FISCAL - DESASTRES'!#REF!),"")</f>
        <v>#REF!</v>
      </c>
      <c r="AI18" s="45" t="e">
        <f>IF(AND('GESTION - FISCAL - DESASTRES'!#REF!="Alta",'GESTION - FISCAL - DESASTRES'!#REF!="Catastrófico"),CONCATENATE("R3C",'GESTION - FISCAL - DESASTRES'!#REF!),"")</f>
        <v>#REF!</v>
      </c>
      <c r="AJ18" s="45" t="e">
        <f>IF(AND('GESTION - FISCAL - DESASTRES'!#REF!="Alta",'GESTION - FISCAL - DESASTRES'!#REF!="Catastrófico"),CONCATENATE("R3C",'GESTION - FISCAL - DESASTRES'!#REF!),"")</f>
        <v>#REF!</v>
      </c>
      <c r="AK18" s="45" t="e">
        <f>IF(AND('GESTION - FISCAL - DESASTRES'!#REF!="Alta",'GESTION - FISCAL - DESASTRES'!#REF!="Catastrófico"),CONCATENATE("R3C",'GESTION - FISCAL - DESASTRES'!#REF!),"")</f>
        <v>#REF!</v>
      </c>
      <c r="AL18" s="45" t="e">
        <f>IF(AND('GESTION - FISCAL - DESASTRES'!#REF!="Alta",'GESTION - FISCAL - DESASTRES'!#REF!="Catastrófico"),CONCATENATE("R3C",'GESTION - FISCAL - DESASTRES'!#REF!),"")</f>
        <v>#REF!</v>
      </c>
      <c r="AM18" s="46" t="e">
        <f>IF(AND('GESTION - FISCAL - DESASTRES'!#REF!="Alta",'GESTION - FISCAL - DESASTRES'!#REF!="Catastrófico"),CONCATENATE("R3C",'GESTION - FISCAL - DESASTRES'!#REF!),"")</f>
        <v>#REF!</v>
      </c>
      <c r="AN18" s="72"/>
      <c r="AO18" s="331"/>
      <c r="AP18" s="332"/>
      <c r="AQ18" s="332"/>
      <c r="AR18" s="332"/>
      <c r="AS18" s="332"/>
      <c r="AT18" s="333"/>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row>
    <row r="19" spans="1:76" ht="15" customHeight="1" x14ac:dyDescent="0.25">
      <c r="A19" s="72"/>
      <c r="B19" s="242"/>
      <c r="C19" s="242"/>
      <c r="D19" s="243"/>
      <c r="E19" s="341"/>
      <c r="F19" s="340"/>
      <c r="G19" s="340"/>
      <c r="H19" s="340"/>
      <c r="I19" s="340"/>
      <c r="J19" s="56" t="e">
        <f>IF(AND('GESTION - FISCAL - DESASTRES'!#REF!="Alta",'GESTION - FISCAL - DESASTRES'!#REF!="Leve"),CONCATENATE("R4C",'GESTION - FISCAL - DESASTRES'!#REF!),"")</f>
        <v>#REF!</v>
      </c>
      <c r="K19" s="57" t="e">
        <f>IF(AND('GESTION - FISCAL - DESASTRES'!#REF!="Alta",'GESTION - FISCAL - DESASTRES'!#REF!="Leve"),CONCATENATE("R4C",'GESTION - FISCAL - DESASTRES'!#REF!),"")</f>
        <v>#REF!</v>
      </c>
      <c r="L19" s="57" t="e">
        <f>IF(AND('GESTION - FISCAL - DESASTRES'!#REF!="Alta",'GESTION - FISCAL - DESASTRES'!#REF!="Leve"),CONCATENATE("R4C",'GESTION - FISCAL - DESASTRES'!#REF!),"")</f>
        <v>#REF!</v>
      </c>
      <c r="M19" s="57" t="e">
        <f>IF(AND('GESTION - FISCAL - DESASTRES'!#REF!="Alta",'GESTION - FISCAL - DESASTRES'!#REF!="Leve"),CONCATENATE("R4C",'GESTION - FISCAL - DESASTRES'!#REF!),"")</f>
        <v>#REF!</v>
      </c>
      <c r="N19" s="57" t="e">
        <f>IF(AND('GESTION - FISCAL - DESASTRES'!#REF!="Alta",'GESTION - FISCAL - DESASTRES'!#REF!="Leve"),CONCATENATE("R4C",'GESTION - FISCAL - DESASTRES'!#REF!),"")</f>
        <v>#REF!</v>
      </c>
      <c r="O19" s="58" t="e">
        <f>IF(AND('GESTION - FISCAL - DESASTRES'!#REF!="Alta",'GESTION - FISCAL - DESASTRES'!#REF!="Leve"),CONCATENATE("R4C",'GESTION - FISCAL - DESASTRES'!#REF!),"")</f>
        <v>#REF!</v>
      </c>
      <c r="P19" s="56" t="e">
        <f>IF(AND('GESTION - FISCAL - DESASTRES'!#REF!="Alta",'GESTION - FISCAL - DESASTRES'!#REF!="Menor"),CONCATENATE("R4C",'GESTION - FISCAL - DESASTRES'!#REF!),"")</f>
        <v>#REF!</v>
      </c>
      <c r="Q19" s="57" t="e">
        <f>IF(AND('GESTION - FISCAL - DESASTRES'!#REF!="Alta",'GESTION - FISCAL - DESASTRES'!#REF!="Menor"),CONCATENATE("R4C",'GESTION - FISCAL - DESASTRES'!#REF!),"")</f>
        <v>#REF!</v>
      </c>
      <c r="R19" s="57" t="e">
        <f>IF(AND('GESTION - FISCAL - DESASTRES'!#REF!="Alta",'GESTION - FISCAL - DESASTRES'!#REF!="Menor"),CONCATENATE("R4C",'GESTION - FISCAL - DESASTRES'!#REF!),"")</f>
        <v>#REF!</v>
      </c>
      <c r="S19" s="57" t="e">
        <f>IF(AND('GESTION - FISCAL - DESASTRES'!#REF!="Alta",'GESTION - FISCAL - DESASTRES'!#REF!="Menor"),CONCATENATE("R4C",'GESTION - FISCAL - DESASTRES'!#REF!),"")</f>
        <v>#REF!</v>
      </c>
      <c r="T19" s="57" t="e">
        <f>IF(AND('GESTION - FISCAL - DESASTRES'!#REF!="Alta",'GESTION - FISCAL - DESASTRES'!#REF!="Menor"),CONCATENATE("R4C",'GESTION - FISCAL - DESASTRES'!#REF!),"")</f>
        <v>#REF!</v>
      </c>
      <c r="U19" s="58" t="e">
        <f>IF(AND('GESTION - FISCAL - DESASTRES'!#REF!="Alta",'GESTION - FISCAL - DESASTRES'!#REF!="Menor"),CONCATENATE("R4C",'GESTION - FISCAL - DESASTRES'!#REF!),"")</f>
        <v>#REF!</v>
      </c>
      <c r="V19" s="41" t="e">
        <f>IF(AND('GESTION - FISCAL - DESASTRES'!#REF!="Alta",'GESTION - FISCAL - DESASTRES'!#REF!="Moderado"),CONCATENATE("R4C",'GESTION - FISCAL - DESASTRES'!#REF!),"")</f>
        <v>#REF!</v>
      </c>
      <c r="W19" s="42" t="e">
        <f>IF(AND('GESTION - FISCAL - DESASTRES'!#REF!="Alta",'GESTION - FISCAL - DESASTRES'!#REF!="Moderado"),CONCATENATE("R4C",'GESTION - FISCAL - DESASTRES'!#REF!),"")</f>
        <v>#REF!</v>
      </c>
      <c r="X19" s="42" t="e">
        <f>IF(AND('GESTION - FISCAL - DESASTRES'!#REF!="Alta",'GESTION - FISCAL - DESASTRES'!#REF!="Moderado"),CONCATENATE("R4C",'GESTION - FISCAL - DESASTRES'!#REF!),"")</f>
        <v>#REF!</v>
      </c>
      <c r="Y19" s="42" t="e">
        <f>IF(AND('GESTION - FISCAL - DESASTRES'!#REF!="Alta",'GESTION - FISCAL - DESASTRES'!#REF!="Moderado"),CONCATENATE("R4C",'GESTION - FISCAL - DESASTRES'!#REF!),"")</f>
        <v>#REF!</v>
      </c>
      <c r="Z19" s="42" t="e">
        <f>IF(AND('GESTION - FISCAL - DESASTRES'!#REF!="Alta",'GESTION - FISCAL - DESASTRES'!#REF!="Moderado"),CONCATENATE("R4C",'GESTION - FISCAL - DESASTRES'!#REF!),"")</f>
        <v>#REF!</v>
      </c>
      <c r="AA19" s="43" t="e">
        <f>IF(AND('GESTION - FISCAL - DESASTRES'!#REF!="Alta",'GESTION - FISCAL - DESASTRES'!#REF!="Moderado"),CONCATENATE("R4C",'GESTION - FISCAL - DESASTRES'!#REF!),"")</f>
        <v>#REF!</v>
      </c>
      <c r="AB19" s="41" t="e">
        <f>IF(AND('GESTION - FISCAL - DESASTRES'!#REF!="Alta",'GESTION - FISCAL - DESASTRES'!#REF!="Mayor"),CONCATENATE("R4C",'GESTION - FISCAL - DESASTRES'!#REF!),"")</f>
        <v>#REF!</v>
      </c>
      <c r="AC19" s="42" t="e">
        <f>IF(AND('GESTION - FISCAL - DESASTRES'!#REF!="Alta",'GESTION - FISCAL - DESASTRES'!#REF!="Mayor"),CONCATENATE("R4C",'GESTION - FISCAL - DESASTRES'!#REF!),"")</f>
        <v>#REF!</v>
      </c>
      <c r="AD19" s="42" t="e">
        <f>IF(AND('GESTION - FISCAL - DESASTRES'!#REF!="Alta",'GESTION - FISCAL - DESASTRES'!#REF!="Mayor"),CONCATENATE("R4C",'GESTION - FISCAL - DESASTRES'!#REF!),"")</f>
        <v>#REF!</v>
      </c>
      <c r="AE19" s="42" t="e">
        <f>IF(AND('GESTION - FISCAL - DESASTRES'!#REF!="Alta",'GESTION - FISCAL - DESASTRES'!#REF!="Mayor"),CONCATENATE("R4C",'GESTION - FISCAL - DESASTRES'!#REF!),"")</f>
        <v>#REF!</v>
      </c>
      <c r="AF19" s="42" t="e">
        <f>IF(AND('GESTION - FISCAL - DESASTRES'!#REF!="Alta",'GESTION - FISCAL - DESASTRES'!#REF!="Mayor"),CONCATENATE("R4C",'GESTION - FISCAL - DESASTRES'!#REF!),"")</f>
        <v>#REF!</v>
      </c>
      <c r="AG19" s="43" t="e">
        <f>IF(AND('GESTION - FISCAL - DESASTRES'!#REF!="Alta",'GESTION - FISCAL - DESASTRES'!#REF!="Mayor"),CONCATENATE("R4C",'GESTION - FISCAL - DESASTRES'!#REF!),"")</f>
        <v>#REF!</v>
      </c>
      <c r="AH19" s="44" t="e">
        <f>IF(AND('GESTION - FISCAL - DESASTRES'!#REF!="Alta",'GESTION - FISCAL - DESASTRES'!#REF!="Catastrófico"),CONCATENATE("R4C",'GESTION - FISCAL - DESASTRES'!#REF!),"")</f>
        <v>#REF!</v>
      </c>
      <c r="AI19" s="45" t="e">
        <f>IF(AND('GESTION - FISCAL - DESASTRES'!#REF!="Alta",'GESTION - FISCAL - DESASTRES'!#REF!="Catastrófico"),CONCATENATE("R4C",'GESTION - FISCAL - DESASTRES'!#REF!),"")</f>
        <v>#REF!</v>
      </c>
      <c r="AJ19" s="45" t="e">
        <f>IF(AND('GESTION - FISCAL - DESASTRES'!#REF!="Alta",'GESTION - FISCAL - DESASTRES'!#REF!="Catastrófico"),CONCATENATE("R4C",'GESTION - FISCAL - DESASTRES'!#REF!),"")</f>
        <v>#REF!</v>
      </c>
      <c r="AK19" s="45" t="e">
        <f>IF(AND('GESTION - FISCAL - DESASTRES'!#REF!="Alta",'GESTION - FISCAL - DESASTRES'!#REF!="Catastrófico"),CONCATENATE("R4C",'GESTION - FISCAL - DESASTRES'!#REF!),"")</f>
        <v>#REF!</v>
      </c>
      <c r="AL19" s="45" t="e">
        <f>IF(AND('GESTION - FISCAL - DESASTRES'!#REF!="Alta",'GESTION - FISCAL - DESASTRES'!#REF!="Catastrófico"),CONCATENATE("R4C",'GESTION - FISCAL - DESASTRES'!#REF!),"")</f>
        <v>#REF!</v>
      </c>
      <c r="AM19" s="46" t="e">
        <f>IF(AND('GESTION - FISCAL - DESASTRES'!#REF!="Alta",'GESTION - FISCAL - DESASTRES'!#REF!="Catastrófico"),CONCATENATE("R4C",'GESTION - FISCAL - DESASTRES'!#REF!),"")</f>
        <v>#REF!</v>
      </c>
      <c r="AN19" s="72"/>
      <c r="AO19" s="331"/>
      <c r="AP19" s="332"/>
      <c r="AQ19" s="332"/>
      <c r="AR19" s="332"/>
      <c r="AS19" s="332"/>
      <c r="AT19" s="333"/>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row>
    <row r="20" spans="1:76" ht="15" customHeight="1" x14ac:dyDescent="0.25">
      <c r="A20" s="72"/>
      <c r="B20" s="242"/>
      <c r="C20" s="242"/>
      <c r="D20" s="243"/>
      <c r="E20" s="341"/>
      <c r="F20" s="340"/>
      <c r="G20" s="340"/>
      <c r="H20" s="340"/>
      <c r="I20" s="340"/>
      <c r="J20" s="56" t="e">
        <f>IF(AND('GESTION - FISCAL - DESASTRES'!#REF!="Alta",'GESTION - FISCAL - DESASTRES'!#REF!="Leve"),CONCATENATE("R5C",'GESTION - FISCAL - DESASTRES'!#REF!),"")</f>
        <v>#REF!</v>
      </c>
      <c r="K20" s="57" t="e">
        <f>IF(AND('GESTION - FISCAL - DESASTRES'!#REF!="Alta",'GESTION - FISCAL - DESASTRES'!#REF!="Leve"),CONCATENATE("R5C",'GESTION - FISCAL - DESASTRES'!#REF!),"")</f>
        <v>#REF!</v>
      </c>
      <c r="L20" s="57" t="e">
        <f>IF(AND('GESTION - FISCAL - DESASTRES'!#REF!="Alta",'GESTION - FISCAL - DESASTRES'!#REF!="Leve"),CONCATENATE("R5C",'GESTION - FISCAL - DESASTRES'!#REF!),"")</f>
        <v>#REF!</v>
      </c>
      <c r="M20" s="57" t="e">
        <f>IF(AND('GESTION - FISCAL - DESASTRES'!#REF!="Alta",'GESTION - FISCAL - DESASTRES'!#REF!="Leve"),CONCATENATE("R5C",'GESTION - FISCAL - DESASTRES'!#REF!),"")</f>
        <v>#REF!</v>
      </c>
      <c r="N20" s="57" t="e">
        <f>IF(AND('GESTION - FISCAL - DESASTRES'!#REF!="Alta",'GESTION - FISCAL - DESASTRES'!#REF!="Leve"),CONCATENATE("R5C",'GESTION - FISCAL - DESASTRES'!#REF!),"")</f>
        <v>#REF!</v>
      </c>
      <c r="O20" s="58" t="e">
        <f>IF(AND('GESTION - FISCAL - DESASTRES'!#REF!="Alta",'GESTION - FISCAL - DESASTRES'!#REF!="Leve"),CONCATENATE("R5C",'GESTION - FISCAL - DESASTRES'!#REF!),"")</f>
        <v>#REF!</v>
      </c>
      <c r="P20" s="56" t="e">
        <f>IF(AND('GESTION - FISCAL - DESASTRES'!#REF!="Alta",'GESTION - FISCAL - DESASTRES'!#REF!="Menor"),CONCATENATE("R5C",'GESTION - FISCAL - DESASTRES'!#REF!),"")</f>
        <v>#REF!</v>
      </c>
      <c r="Q20" s="57" t="e">
        <f>IF(AND('GESTION - FISCAL - DESASTRES'!#REF!="Alta",'GESTION - FISCAL - DESASTRES'!#REF!="Menor"),CONCATENATE("R5C",'GESTION - FISCAL - DESASTRES'!#REF!),"")</f>
        <v>#REF!</v>
      </c>
      <c r="R20" s="57" t="e">
        <f>IF(AND('GESTION - FISCAL - DESASTRES'!#REF!="Alta",'GESTION - FISCAL - DESASTRES'!#REF!="Menor"),CONCATENATE("R5C",'GESTION - FISCAL - DESASTRES'!#REF!),"")</f>
        <v>#REF!</v>
      </c>
      <c r="S20" s="57" t="e">
        <f>IF(AND('GESTION - FISCAL - DESASTRES'!#REF!="Alta",'GESTION - FISCAL - DESASTRES'!#REF!="Menor"),CONCATENATE("R5C",'GESTION - FISCAL - DESASTRES'!#REF!),"")</f>
        <v>#REF!</v>
      </c>
      <c r="T20" s="57" t="e">
        <f>IF(AND('GESTION - FISCAL - DESASTRES'!#REF!="Alta",'GESTION - FISCAL - DESASTRES'!#REF!="Menor"),CONCATENATE("R5C",'GESTION - FISCAL - DESASTRES'!#REF!),"")</f>
        <v>#REF!</v>
      </c>
      <c r="U20" s="58" t="e">
        <f>IF(AND('GESTION - FISCAL - DESASTRES'!#REF!="Alta",'GESTION - FISCAL - DESASTRES'!#REF!="Menor"),CONCATENATE("R5C",'GESTION - FISCAL - DESASTRES'!#REF!),"")</f>
        <v>#REF!</v>
      </c>
      <c r="V20" s="41" t="e">
        <f>IF(AND('GESTION - FISCAL - DESASTRES'!#REF!="Alta",'GESTION - FISCAL - DESASTRES'!#REF!="Moderado"),CONCATENATE("R5C",'GESTION - FISCAL - DESASTRES'!#REF!),"")</f>
        <v>#REF!</v>
      </c>
      <c r="W20" s="42" t="e">
        <f>IF(AND('GESTION - FISCAL - DESASTRES'!#REF!="Alta",'GESTION - FISCAL - DESASTRES'!#REF!="Moderado"),CONCATENATE("R5C",'GESTION - FISCAL - DESASTRES'!#REF!),"")</f>
        <v>#REF!</v>
      </c>
      <c r="X20" s="42" t="e">
        <f>IF(AND('GESTION - FISCAL - DESASTRES'!#REF!="Alta",'GESTION - FISCAL - DESASTRES'!#REF!="Moderado"),CONCATENATE("R5C",'GESTION - FISCAL - DESASTRES'!#REF!),"")</f>
        <v>#REF!</v>
      </c>
      <c r="Y20" s="42" t="e">
        <f>IF(AND('GESTION - FISCAL - DESASTRES'!#REF!="Alta",'GESTION - FISCAL - DESASTRES'!#REF!="Moderado"),CONCATENATE("R5C",'GESTION - FISCAL - DESASTRES'!#REF!),"")</f>
        <v>#REF!</v>
      </c>
      <c r="Z20" s="42" t="e">
        <f>IF(AND('GESTION - FISCAL - DESASTRES'!#REF!="Alta",'GESTION - FISCAL - DESASTRES'!#REF!="Moderado"),CONCATENATE("R5C",'GESTION - FISCAL - DESASTRES'!#REF!),"")</f>
        <v>#REF!</v>
      </c>
      <c r="AA20" s="43" t="e">
        <f>IF(AND('GESTION - FISCAL - DESASTRES'!#REF!="Alta",'GESTION - FISCAL - DESASTRES'!#REF!="Moderado"),CONCATENATE("R5C",'GESTION - FISCAL - DESASTRES'!#REF!),"")</f>
        <v>#REF!</v>
      </c>
      <c r="AB20" s="41" t="e">
        <f>IF(AND('GESTION - FISCAL - DESASTRES'!#REF!="Alta",'GESTION - FISCAL - DESASTRES'!#REF!="Mayor"),CONCATENATE("R5C",'GESTION - FISCAL - DESASTRES'!#REF!),"")</f>
        <v>#REF!</v>
      </c>
      <c r="AC20" s="42" t="e">
        <f>IF(AND('GESTION - FISCAL - DESASTRES'!#REF!="Alta",'GESTION - FISCAL - DESASTRES'!#REF!="Mayor"),CONCATENATE("R5C",'GESTION - FISCAL - DESASTRES'!#REF!),"")</f>
        <v>#REF!</v>
      </c>
      <c r="AD20" s="42" t="e">
        <f>IF(AND('GESTION - FISCAL - DESASTRES'!#REF!="Alta",'GESTION - FISCAL - DESASTRES'!#REF!="Mayor"),CONCATENATE("R5C",'GESTION - FISCAL - DESASTRES'!#REF!),"")</f>
        <v>#REF!</v>
      </c>
      <c r="AE20" s="42" t="e">
        <f>IF(AND('GESTION - FISCAL - DESASTRES'!#REF!="Alta",'GESTION - FISCAL - DESASTRES'!#REF!="Mayor"),CONCATENATE("R5C",'GESTION - FISCAL - DESASTRES'!#REF!),"")</f>
        <v>#REF!</v>
      </c>
      <c r="AF20" s="42" t="e">
        <f>IF(AND('GESTION - FISCAL - DESASTRES'!#REF!="Alta",'GESTION - FISCAL - DESASTRES'!#REF!="Mayor"),CONCATENATE("R5C",'GESTION - FISCAL - DESASTRES'!#REF!),"")</f>
        <v>#REF!</v>
      </c>
      <c r="AG20" s="43" t="e">
        <f>IF(AND('GESTION - FISCAL - DESASTRES'!#REF!="Alta",'GESTION - FISCAL - DESASTRES'!#REF!="Mayor"),CONCATENATE("R5C",'GESTION - FISCAL - DESASTRES'!#REF!),"")</f>
        <v>#REF!</v>
      </c>
      <c r="AH20" s="44" t="e">
        <f>IF(AND('GESTION - FISCAL - DESASTRES'!#REF!="Alta",'GESTION - FISCAL - DESASTRES'!#REF!="Catastrófico"),CONCATENATE("R5C",'GESTION - FISCAL - DESASTRES'!#REF!),"")</f>
        <v>#REF!</v>
      </c>
      <c r="AI20" s="45" t="e">
        <f>IF(AND('GESTION - FISCAL - DESASTRES'!#REF!="Alta",'GESTION - FISCAL - DESASTRES'!#REF!="Catastrófico"),CONCATENATE("R5C",'GESTION - FISCAL - DESASTRES'!#REF!),"")</f>
        <v>#REF!</v>
      </c>
      <c r="AJ20" s="45" t="e">
        <f>IF(AND('GESTION - FISCAL - DESASTRES'!#REF!="Alta",'GESTION - FISCAL - DESASTRES'!#REF!="Catastrófico"),CONCATENATE("R5C",'GESTION - FISCAL - DESASTRES'!#REF!),"")</f>
        <v>#REF!</v>
      </c>
      <c r="AK20" s="45" t="e">
        <f>IF(AND('GESTION - FISCAL - DESASTRES'!#REF!="Alta",'GESTION - FISCAL - DESASTRES'!#REF!="Catastrófico"),CONCATENATE("R5C",'GESTION - FISCAL - DESASTRES'!#REF!),"")</f>
        <v>#REF!</v>
      </c>
      <c r="AL20" s="45" t="e">
        <f>IF(AND('GESTION - FISCAL - DESASTRES'!#REF!="Alta",'GESTION - FISCAL - DESASTRES'!#REF!="Catastrófico"),CONCATENATE("R5C",'GESTION - FISCAL - DESASTRES'!#REF!),"")</f>
        <v>#REF!</v>
      </c>
      <c r="AM20" s="46" t="e">
        <f>IF(AND('GESTION - FISCAL - DESASTRES'!#REF!="Alta",'GESTION - FISCAL - DESASTRES'!#REF!="Catastrófico"),CONCATENATE("R5C",'GESTION - FISCAL - DESASTRES'!#REF!),"")</f>
        <v>#REF!</v>
      </c>
      <c r="AN20" s="72"/>
      <c r="AO20" s="331"/>
      <c r="AP20" s="332"/>
      <c r="AQ20" s="332"/>
      <c r="AR20" s="332"/>
      <c r="AS20" s="332"/>
      <c r="AT20" s="333"/>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row>
    <row r="21" spans="1:76" ht="15" customHeight="1" x14ac:dyDescent="0.25">
      <c r="A21" s="72"/>
      <c r="B21" s="242"/>
      <c r="C21" s="242"/>
      <c r="D21" s="243"/>
      <c r="E21" s="341"/>
      <c r="F21" s="340"/>
      <c r="G21" s="340"/>
      <c r="H21" s="340"/>
      <c r="I21" s="340"/>
      <c r="J21" s="56" t="e">
        <f>IF(AND('GESTION - FISCAL - DESASTRES'!#REF!="Alta",'GESTION - FISCAL - DESASTRES'!#REF!="Leve"),CONCATENATE("R6C",'GESTION - FISCAL - DESASTRES'!#REF!),"")</f>
        <v>#REF!</v>
      </c>
      <c r="K21" s="57" t="e">
        <f>IF(AND('GESTION - FISCAL - DESASTRES'!#REF!="Alta",'GESTION - FISCAL - DESASTRES'!#REF!="Leve"),CONCATENATE("R6C",'GESTION - FISCAL - DESASTRES'!#REF!),"")</f>
        <v>#REF!</v>
      </c>
      <c r="L21" s="57" t="e">
        <f>IF(AND('GESTION - FISCAL - DESASTRES'!#REF!="Alta",'GESTION - FISCAL - DESASTRES'!#REF!="Leve"),CONCATENATE("R6C",'GESTION - FISCAL - DESASTRES'!#REF!),"")</f>
        <v>#REF!</v>
      </c>
      <c r="M21" s="57" t="e">
        <f>IF(AND('GESTION - FISCAL - DESASTRES'!#REF!="Alta",'GESTION - FISCAL - DESASTRES'!#REF!="Leve"),CONCATENATE("R6C",'GESTION - FISCAL - DESASTRES'!#REF!),"")</f>
        <v>#REF!</v>
      </c>
      <c r="N21" s="57" t="e">
        <f>IF(AND('GESTION - FISCAL - DESASTRES'!#REF!="Alta",'GESTION - FISCAL - DESASTRES'!#REF!="Leve"),CONCATENATE("R6C",'GESTION - FISCAL - DESASTRES'!#REF!),"")</f>
        <v>#REF!</v>
      </c>
      <c r="O21" s="58" t="e">
        <f>IF(AND('GESTION - FISCAL - DESASTRES'!#REF!="Alta",'GESTION - FISCAL - DESASTRES'!#REF!="Leve"),CONCATENATE("R6C",'GESTION - FISCAL - DESASTRES'!#REF!),"")</f>
        <v>#REF!</v>
      </c>
      <c r="P21" s="56" t="e">
        <f>IF(AND('GESTION - FISCAL - DESASTRES'!#REF!="Alta",'GESTION - FISCAL - DESASTRES'!#REF!="Menor"),CONCATENATE("R6C",'GESTION - FISCAL - DESASTRES'!#REF!),"")</f>
        <v>#REF!</v>
      </c>
      <c r="Q21" s="57" t="e">
        <f>IF(AND('GESTION - FISCAL - DESASTRES'!#REF!="Alta",'GESTION - FISCAL - DESASTRES'!#REF!="Menor"),CONCATENATE("R6C",'GESTION - FISCAL - DESASTRES'!#REF!),"")</f>
        <v>#REF!</v>
      </c>
      <c r="R21" s="57" t="e">
        <f>IF(AND('GESTION - FISCAL - DESASTRES'!#REF!="Alta",'GESTION - FISCAL - DESASTRES'!#REF!="Menor"),CONCATENATE("R6C",'GESTION - FISCAL - DESASTRES'!#REF!),"")</f>
        <v>#REF!</v>
      </c>
      <c r="S21" s="57" t="e">
        <f>IF(AND('GESTION - FISCAL - DESASTRES'!#REF!="Alta",'GESTION - FISCAL - DESASTRES'!#REF!="Menor"),CONCATENATE("R6C",'GESTION - FISCAL - DESASTRES'!#REF!),"")</f>
        <v>#REF!</v>
      </c>
      <c r="T21" s="57" t="e">
        <f>IF(AND('GESTION - FISCAL - DESASTRES'!#REF!="Alta",'GESTION - FISCAL - DESASTRES'!#REF!="Menor"),CONCATENATE("R6C",'GESTION - FISCAL - DESASTRES'!#REF!),"")</f>
        <v>#REF!</v>
      </c>
      <c r="U21" s="58" t="e">
        <f>IF(AND('GESTION - FISCAL - DESASTRES'!#REF!="Alta",'GESTION - FISCAL - DESASTRES'!#REF!="Menor"),CONCATENATE("R6C",'GESTION - FISCAL - DESASTRES'!#REF!),"")</f>
        <v>#REF!</v>
      </c>
      <c r="V21" s="41" t="e">
        <f>IF(AND('GESTION - FISCAL - DESASTRES'!#REF!="Alta",'GESTION - FISCAL - DESASTRES'!#REF!="Moderado"),CONCATENATE("R6C",'GESTION - FISCAL - DESASTRES'!#REF!),"")</f>
        <v>#REF!</v>
      </c>
      <c r="W21" s="42" t="e">
        <f>IF(AND('GESTION - FISCAL - DESASTRES'!#REF!="Alta",'GESTION - FISCAL - DESASTRES'!#REF!="Moderado"),CONCATENATE("R6C",'GESTION - FISCAL - DESASTRES'!#REF!),"")</f>
        <v>#REF!</v>
      </c>
      <c r="X21" s="42" t="e">
        <f>IF(AND('GESTION - FISCAL - DESASTRES'!#REF!="Alta",'GESTION - FISCAL - DESASTRES'!#REF!="Moderado"),CONCATENATE("R6C",'GESTION - FISCAL - DESASTRES'!#REF!),"")</f>
        <v>#REF!</v>
      </c>
      <c r="Y21" s="42" t="e">
        <f>IF(AND('GESTION - FISCAL - DESASTRES'!#REF!="Alta",'GESTION - FISCAL - DESASTRES'!#REF!="Moderado"),CONCATENATE("R6C",'GESTION - FISCAL - DESASTRES'!#REF!),"")</f>
        <v>#REF!</v>
      </c>
      <c r="Z21" s="42" t="e">
        <f>IF(AND('GESTION - FISCAL - DESASTRES'!#REF!="Alta",'GESTION - FISCAL - DESASTRES'!#REF!="Moderado"),CONCATENATE("R6C",'GESTION - FISCAL - DESASTRES'!#REF!),"")</f>
        <v>#REF!</v>
      </c>
      <c r="AA21" s="43" t="e">
        <f>IF(AND('GESTION - FISCAL - DESASTRES'!#REF!="Alta",'GESTION - FISCAL - DESASTRES'!#REF!="Moderado"),CONCATENATE("R6C",'GESTION - FISCAL - DESASTRES'!#REF!),"")</f>
        <v>#REF!</v>
      </c>
      <c r="AB21" s="41" t="e">
        <f>IF(AND('GESTION - FISCAL - DESASTRES'!#REF!="Alta",'GESTION - FISCAL - DESASTRES'!#REF!="Mayor"),CONCATENATE("R6C",'GESTION - FISCAL - DESASTRES'!#REF!),"")</f>
        <v>#REF!</v>
      </c>
      <c r="AC21" s="42" t="e">
        <f>IF(AND('GESTION - FISCAL - DESASTRES'!#REF!="Alta",'GESTION - FISCAL - DESASTRES'!#REF!="Mayor"),CONCATENATE("R6C",'GESTION - FISCAL - DESASTRES'!#REF!),"")</f>
        <v>#REF!</v>
      </c>
      <c r="AD21" s="42" t="e">
        <f>IF(AND('GESTION - FISCAL - DESASTRES'!#REF!="Alta",'GESTION - FISCAL - DESASTRES'!#REF!="Mayor"),CONCATENATE("R6C",'GESTION - FISCAL - DESASTRES'!#REF!),"")</f>
        <v>#REF!</v>
      </c>
      <c r="AE21" s="42" t="e">
        <f>IF(AND('GESTION - FISCAL - DESASTRES'!#REF!="Alta",'GESTION - FISCAL - DESASTRES'!#REF!="Mayor"),CONCATENATE("R6C",'GESTION - FISCAL - DESASTRES'!#REF!),"")</f>
        <v>#REF!</v>
      </c>
      <c r="AF21" s="42" t="e">
        <f>IF(AND('GESTION - FISCAL - DESASTRES'!#REF!="Alta",'GESTION - FISCAL - DESASTRES'!#REF!="Mayor"),CONCATENATE("R6C",'GESTION - FISCAL - DESASTRES'!#REF!),"")</f>
        <v>#REF!</v>
      </c>
      <c r="AG21" s="43" t="e">
        <f>IF(AND('GESTION - FISCAL - DESASTRES'!#REF!="Alta",'GESTION - FISCAL - DESASTRES'!#REF!="Mayor"),CONCATENATE("R6C",'GESTION - FISCAL - DESASTRES'!#REF!),"")</f>
        <v>#REF!</v>
      </c>
      <c r="AH21" s="44" t="e">
        <f>IF(AND('GESTION - FISCAL - DESASTRES'!#REF!="Alta",'GESTION - FISCAL - DESASTRES'!#REF!="Catastrófico"),CONCATENATE("R6C",'GESTION - FISCAL - DESASTRES'!#REF!),"")</f>
        <v>#REF!</v>
      </c>
      <c r="AI21" s="45" t="e">
        <f>IF(AND('GESTION - FISCAL - DESASTRES'!#REF!="Alta",'GESTION - FISCAL - DESASTRES'!#REF!="Catastrófico"),CONCATENATE("R6C",'GESTION - FISCAL - DESASTRES'!#REF!),"")</f>
        <v>#REF!</v>
      </c>
      <c r="AJ21" s="45" t="e">
        <f>IF(AND('GESTION - FISCAL - DESASTRES'!#REF!="Alta",'GESTION - FISCAL - DESASTRES'!#REF!="Catastrófico"),CONCATENATE("R6C",'GESTION - FISCAL - DESASTRES'!#REF!),"")</f>
        <v>#REF!</v>
      </c>
      <c r="AK21" s="45" t="e">
        <f>IF(AND('GESTION - FISCAL - DESASTRES'!#REF!="Alta",'GESTION - FISCAL - DESASTRES'!#REF!="Catastrófico"),CONCATENATE("R6C",'GESTION - FISCAL - DESASTRES'!#REF!),"")</f>
        <v>#REF!</v>
      </c>
      <c r="AL21" s="45" t="e">
        <f>IF(AND('GESTION - FISCAL - DESASTRES'!#REF!="Alta",'GESTION - FISCAL - DESASTRES'!#REF!="Catastrófico"),CONCATENATE("R6C",'GESTION - FISCAL - DESASTRES'!#REF!),"")</f>
        <v>#REF!</v>
      </c>
      <c r="AM21" s="46" t="e">
        <f>IF(AND('GESTION - FISCAL - DESASTRES'!#REF!="Alta",'GESTION - FISCAL - DESASTRES'!#REF!="Catastrófico"),CONCATENATE("R6C",'GESTION - FISCAL - DESASTRES'!#REF!),"")</f>
        <v>#REF!</v>
      </c>
      <c r="AN21" s="72"/>
      <c r="AO21" s="331"/>
      <c r="AP21" s="332"/>
      <c r="AQ21" s="332"/>
      <c r="AR21" s="332"/>
      <c r="AS21" s="332"/>
      <c r="AT21" s="333"/>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row>
    <row r="22" spans="1:76" ht="15" customHeight="1" x14ac:dyDescent="0.25">
      <c r="A22" s="72"/>
      <c r="B22" s="242"/>
      <c r="C22" s="242"/>
      <c r="D22" s="243"/>
      <c r="E22" s="341"/>
      <c r="F22" s="340"/>
      <c r="G22" s="340"/>
      <c r="H22" s="340"/>
      <c r="I22" s="340"/>
      <c r="J22" s="56" t="e">
        <f>IF(AND('GESTION - FISCAL - DESASTRES'!#REF!="Alta",'GESTION - FISCAL - DESASTRES'!#REF!="Leve"),CONCATENATE("R7C",'GESTION - FISCAL - DESASTRES'!#REF!),"")</f>
        <v>#REF!</v>
      </c>
      <c r="K22" s="57" t="e">
        <f>IF(AND('GESTION - FISCAL - DESASTRES'!#REF!="Alta",'GESTION - FISCAL - DESASTRES'!#REF!="Leve"),CONCATENATE("R7C",'GESTION - FISCAL - DESASTRES'!#REF!),"")</f>
        <v>#REF!</v>
      </c>
      <c r="L22" s="57" t="e">
        <f>IF(AND('GESTION - FISCAL - DESASTRES'!#REF!="Alta",'GESTION - FISCAL - DESASTRES'!#REF!="Leve"),CONCATENATE("R7C",'GESTION - FISCAL - DESASTRES'!#REF!),"")</f>
        <v>#REF!</v>
      </c>
      <c r="M22" s="57" t="e">
        <f>IF(AND('GESTION - FISCAL - DESASTRES'!#REF!="Alta",'GESTION - FISCAL - DESASTRES'!#REF!="Leve"),CONCATENATE("R7C",'GESTION - FISCAL - DESASTRES'!#REF!),"")</f>
        <v>#REF!</v>
      </c>
      <c r="N22" s="57" t="e">
        <f>IF(AND('GESTION - FISCAL - DESASTRES'!#REF!="Alta",'GESTION - FISCAL - DESASTRES'!#REF!="Leve"),CONCATENATE("R7C",'GESTION - FISCAL - DESASTRES'!#REF!),"")</f>
        <v>#REF!</v>
      </c>
      <c r="O22" s="58" t="e">
        <f>IF(AND('GESTION - FISCAL - DESASTRES'!#REF!="Alta",'GESTION - FISCAL - DESASTRES'!#REF!="Leve"),CONCATENATE("R7C",'GESTION - FISCAL - DESASTRES'!#REF!),"")</f>
        <v>#REF!</v>
      </c>
      <c r="P22" s="56" t="e">
        <f>IF(AND('GESTION - FISCAL - DESASTRES'!#REF!="Alta",'GESTION - FISCAL - DESASTRES'!#REF!="Menor"),CONCATENATE("R7C",'GESTION - FISCAL - DESASTRES'!#REF!),"")</f>
        <v>#REF!</v>
      </c>
      <c r="Q22" s="57" t="e">
        <f>IF(AND('GESTION - FISCAL - DESASTRES'!#REF!="Alta",'GESTION - FISCAL - DESASTRES'!#REF!="Menor"),CONCATENATE("R7C",'GESTION - FISCAL - DESASTRES'!#REF!),"")</f>
        <v>#REF!</v>
      </c>
      <c r="R22" s="57" t="e">
        <f>IF(AND('GESTION - FISCAL - DESASTRES'!#REF!="Alta",'GESTION - FISCAL - DESASTRES'!#REF!="Menor"),CONCATENATE("R7C",'GESTION - FISCAL - DESASTRES'!#REF!),"")</f>
        <v>#REF!</v>
      </c>
      <c r="S22" s="57" t="e">
        <f>IF(AND('GESTION - FISCAL - DESASTRES'!#REF!="Alta",'GESTION - FISCAL - DESASTRES'!#REF!="Menor"),CONCATENATE("R7C",'GESTION - FISCAL - DESASTRES'!#REF!),"")</f>
        <v>#REF!</v>
      </c>
      <c r="T22" s="57" t="e">
        <f>IF(AND('GESTION - FISCAL - DESASTRES'!#REF!="Alta",'GESTION - FISCAL - DESASTRES'!#REF!="Menor"),CONCATENATE("R7C",'GESTION - FISCAL - DESASTRES'!#REF!),"")</f>
        <v>#REF!</v>
      </c>
      <c r="U22" s="58" t="e">
        <f>IF(AND('GESTION - FISCAL - DESASTRES'!#REF!="Alta",'GESTION - FISCAL - DESASTRES'!#REF!="Menor"),CONCATENATE("R7C",'GESTION - FISCAL - DESASTRES'!#REF!),"")</f>
        <v>#REF!</v>
      </c>
      <c r="V22" s="41" t="e">
        <f>IF(AND('GESTION - FISCAL - DESASTRES'!#REF!="Alta",'GESTION - FISCAL - DESASTRES'!#REF!="Moderado"),CONCATENATE("R7C",'GESTION - FISCAL - DESASTRES'!#REF!),"")</f>
        <v>#REF!</v>
      </c>
      <c r="W22" s="42" t="e">
        <f>IF(AND('GESTION - FISCAL - DESASTRES'!#REF!="Alta",'GESTION - FISCAL - DESASTRES'!#REF!="Moderado"),CONCATENATE("R7C",'GESTION - FISCAL - DESASTRES'!#REF!),"")</f>
        <v>#REF!</v>
      </c>
      <c r="X22" s="42" t="e">
        <f>IF(AND('GESTION - FISCAL - DESASTRES'!#REF!="Alta",'GESTION - FISCAL - DESASTRES'!#REF!="Moderado"),CONCATENATE("R7C",'GESTION - FISCAL - DESASTRES'!#REF!),"")</f>
        <v>#REF!</v>
      </c>
      <c r="Y22" s="42" t="e">
        <f>IF(AND('GESTION - FISCAL - DESASTRES'!#REF!="Alta",'GESTION - FISCAL - DESASTRES'!#REF!="Moderado"),CONCATENATE("R7C",'GESTION - FISCAL - DESASTRES'!#REF!),"")</f>
        <v>#REF!</v>
      </c>
      <c r="Z22" s="42" t="e">
        <f>IF(AND('GESTION - FISCAL - DESASTRES'!#REF!="Alta",'GESTION - FISCAL - DESASTRES'!#REF!="Moderado"),CONCATENATE("R7C",'GESTION - FISCAL - DESASTRES'!#REF!),"")</f>
        <v>#REF!</v>
      </c>
      <c r="AA22" s="43" t="e">
        <f>IF(AND('GESTION - FISCAL - DESASTRES'!#REF!="Alta",'GESTION - FISCAL - DESASTRES'!#REF!="Moderado"),CONCATENATE("R7C",'GESTION - FISCAL - DESASTRES'!#REF!),"")</f>
        <v>#REF!</v>
      </c>
      <c r="AB22" s="41" t="e">
        <f>IF(AND('GESTION - FISCAL - DESASTRES'!#REF!="Alta",'GESTION - FISCAL - DESASTRES'!#REF!="Mayor"),CONCATENATE("R7C",'GESTION - FISCAL - DESASTRES'!#REF!),"")</f>
        <v>#REF!</v>
      </c>
      <c r="AC22" s="42" t="e">
        <f>IF(AND('GESTION - FISCAL - DESASTRES'!#REF!="Alta",'GESTION - FISCAL - DESASTRES'!#REF!="Mayor"),CONCATENATE("R7C",'GESTION - FISCAL - DESASTRES'!#REF!),"")</f>
        <v>#REF!</v>
      </c>
      <c r="AD22" s="42" t="e">
        <f>IF(AND('GESTION - FISCAL - DESASTRES'!#REF!="Alta",'GESTION - FISCAL - DESASTRES'!#REF!="Mayor"),CONCATENATE("R7C",'GESTION - FISCAL - DESASTRES'!#REF!),"")</f>
        <v>#REF!</v>
      </c>
      <c r="AE22" s="42" t="e">
        <f>IF(AND('GESTION - FISCAL - DESASTRES'!#REF!="Alta",'GESTION - FISCAL - DESASTRES'!#REF!="Mayor"),CONCATENATE("R7C",'GESTION - FISCAL - DESASTRES'!#REF!),"")</f>
        <v>#REF!</v>
      </c>
      <c r="AF22" s="42" t="e">
        <f>IF(AND('GESTION - FISCAL - DESASTRES'!#REF!="Alta",'GESTION - FISCAL - DESASTRES'!#REF!="Mayor"),CONCATENATE("R7C",'GESTION - FISCAL - DESASTRES'!#REF!),"")</f>
        <v>#REF!</v>
      </c>
      <c r="AG22" s="43" t="e">
        <f>IF(AND('GESTION - FISCAL - DESASTRES'!#REF!="Alta",'GESTION - FISCAL - DESASTRES'!#REF!="Mayor"),CONCATENATE("R7C",'GESTION - FISCAL - DESASTRES'!#REF!),"")</f>
        <v>#REF!</v>
      </c>
      <c r="AH22" s="44" t="e">
        <f>IF(AND('GESTION - FISCAL - DESASTRES'!#REF!="Alta",'GESTION - FISCAL - DESASTRES'!#REF!="Catastrófico"),CONCATENATE("R7C",'GESTION - FISCAL - DESASTRES'!#REF!),"")</f>
        <v>#REF!</v>
      </c>
      <c r="AI22" s="45" t="e">
        <f>IF(AND('GESTION - FISCAL - DESASTRES'!#REF!="Alta",'GESTION - FISCAL - DESASTRES'!#REF!="Catastrófico"),CONCATENATE("R7C",'GESTION - FISCAL - DESASTRES'!#REF!),"")</f>
        <v>#REF!</v>
      </c>
      <c r="AJ22" s="45" t="e">
        <f>IF(AND('GESTION - FISCAL - DESASTRES'!#REF!="Alta",'GESTION - FISCAL - DESASTRES'!#REF!="Catastrófico"),CONCATENATE("R7C",'GESTION - FISCAL - DESASTRES'!#REF!),"")</f>
        <v>#REF!</v>
      </c>
      <c r="AK22" s="45" t="e">
        <f>IF(AND('GESTION - FISCAL - DESASTRES'!#REF!="Alta",'GESTION - FISCAL - DESASTRES'!#REF!="Catastrófico"),CONCATENATE("R7C",'GESTION - FISCAL - DESASTRES'!#REF!),"")</f>
        <v>#REF!</v>
      </c>
      <c r="AL22" s="45" t="e">
        <f>IF(AND('GESTION - FISCAL - DESASTRES'!#REF!="Alta",'GESTION - FISCAL - DESASTRES'!#REF!="Catastrófico"),CONCATENATE("R7C",'GESTION - FISCAL - DESASTRES'!#REF!),"")</f>
        <v>#REF!</v>
      </c>
      <c r="AM22" s="46" t="e">
        <f>IF(AND('GESTION - FISCAL - DESASTRES'!#REF!="Alta",'GESTION - FISCAL - DESASTRES'!#REF!="Catastrófico"),CONCATENATE("R7C",'GESTION - FISCAL - DESASTRES'!#REF!),"")</f>
        <v>#REF!</v>
      </c>
      <c r="AN22" s="72"/>
      <c r="AO22" s="331"/>
      <c r="AP22" s="332"/>
      <c r="AQ22" s="332"/>
      <c r="AR22" s="332"/>
      <c r="AS22" s="332"/>
      <c r="AT22" s="333"/>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row>
    <row r="23" spans="1:76" ht="15" customHeight="1" x14ac:dyDescent="0.25">
      <c r="A23" s="72"/>
      <c r="B23" s="242"/>
      <c r="C23" s="242"/>
      <c r="D23" s="243"/>
      <c r="E23" s="341"/>
      <c r="F23" s="340"/>
      <c r="G23" s="340"/>
      <c r="H23" s="340"/>
      <c r="I23" s="340"/>
      <c r="J23" s="56" t="e">
        <f>IF(AND('GESTION - FISCAL - DESASTRES'!#REF!="Alta",'GESTION - FISCAL - DESASTRES'!#REF!="Leve"),CONCATENATE("R8C",'GESTION - FISCAL - DESASTRES'!#REF!),"")</f>
        <v>#REF!</v>
      </c>
      <c r="K23" s="57" t="e">
        <f>IF(AND('GESTION - FISCAL - DESASTRES'!#REF!="Alta",'GESTION - FISCAL - DESASTRES'!#REF!="Leve"),CONCATENATE("R8C",'GESTION - FISCAL - DESASTRES'!#REF!),"")</f>
        <v>#REF!</v>
      </c>
      <c r="L23" s="57" t="e">
        <f>IF(AND('GESTION - FISCAL - DESASTRES'!#REF!="Alta",'GESTION - FISCAL - DESASTRES'!#REF!="Leve"),CONCATENATE("R8C",'GESTION - FISCAL - DESASTRES'!#REF!),"")</f>
        <v>#REF!</v>
      </c>
      <c r="M23" s="57" t="e">
        <f>IF(AND('GESTION - FISCAL - DESASTRES'!#REF!="Alta",'GESTION - FISCAL - DESASTRES'!#REF!="Leve"),CONCATENATE("R8C",'GESTION - FISCAL - DESASTRES'!#REF!),"")</f>
        <v>#REF!</v>
      </c>
      <c r="N23" s="57" t="e">
        <f>IF(AND('GESTION - FISCAL - DESASTRES'!#REF!="Alta",'GESTION - FISCAL - DESASTRES'!#REF!="Leve"),CONCATENATE("R8C",'GESTION - FISCAL - DESASTRES'!#REF!),"")</f>
        <v>#REF!</v>
      </c>
      <c r="O23" s="58" t="e">
        <f>IF(AND('GESTION - FISCAL - DESASTRES'!#REF!="Alta",'GESTION - FISCAL - DESASTRES'!#REF!="Leve"),CONCATENATE("R8C",'GESTION - FISCAL - DESASTRES'!#REF!),"")</f>
        <v>#REF!</v>
      </c>
      <c r="P23" s="56" t="e">
        <f>IF(AND('GESTION - FISCAL - DESASTRES'!#REF!="Alta",'GESTION - FISCAL - DESASTRES'!#REF!="Menor"),CONCATENATE("R8C",'GESTION - FISCAL - DESASTRES'!#REF!),"")</f>
        <v>#REF!</v>
      </c>
      <c r="Q23" s="57" t="e">
        <f>IF(AND('GESTION - FISCAL - DESASTRES'!#REF!="Alta",'GESTION - FISCAL - DESASTRES'!#REF!="Menor"),CONCATENATE("R8C",'GESTION - FISCAL - DESASTRES'!#REF!),"")</f>
        <v>#REF!</v>
      </c>
      <c r="R23" s="57" t="e">
        <f>IF(AND('GESTION - FISCAL - DESASTRES'!#REF!="Alta",'GESTION - FISCAL - DESASTRES'!#REF!="Menor"),CONCATENATE("R8C",'GESTION - FISCAL - DESASTRES'!#REF!),"")</f>
        <v>#REF!</v>
      </c>
      <c r="S23" s="57" t="e">
        <f>IF(AND('GESTION - FISCAL - DESASTRES'!#REF!="Alta",'GESTION - FISCAL - DESASTRES'!#REF!="Menor"),CONCATENATE("R8C",'GESTION - FISCAL - DESASTRES'!#REF!),"")</f>
        <v>#REF!</v>
      </c>
      <c r="T23" s="57" t="e">
        <f>IF(AND('GESTION - FISCAL - DESASTRES'!#REF!="Alta",'GESTION - FISCAL - DESASTRES'!#REF!="Menor"),CONCATENATE("R8C",'GESTION - FISCAL - DESASTRES'!#REF!),"")</f>
        <v>#REF!</v>
      </c>
      <c r="U23" s="58" t="e">
        <f>IF(AND('GESTION - FISCAL - DESASTRES'!#REF!="Alta",'GESTION - FISCAL - DESASTRES'!#REF!="Menor"),CONCATENATE("R8C",'GESTION - FISCAL - DESASTRES'!#REF!),"")</f>
        <v>#REF!</v>
      </c>
      <c r="V23" s="41" t="e">
        <f>IF(AND('GESTION - FISCAL - DESASTRES'!#REF!="Alta",'GESTION - FISCAL - DESASTRES'!#REF!="Moderado"),CONCATENATE("R8C",'GESTION - FISCAL - DESASTRES'!#REF!),"")</f>
        <v>#REF!</v>
      </c>
      <c r="W23" s="42" t="e">
        <f>IF(AND('GESTION - FISCAL - DESASTRES'!#REF!="Alta",'GESTION - FISCAL - DESASTRES'!#REF!="Moderado"),CONCATENATE("R8C",'GESTION - FISCAL - DESASTRES'!#REF!),"")</f>
        <v>#REF!</v>
      </c>
      <c r="X23" s="42" t="e">
        <f>IF(AND('GESTION - FISCAL - DESASTRES'!#REF!="Alta",'GESTION - FISCAL - DESASTRES'!#REF!="Moderado"),CONCATENATE("R8C",'GESTION - FISCAL - DESASTRES'!#REF!),"")</f>
        <v>#REF!</v>
      </c>
      <c r="Y23" s="42" t="e">
        <f>IF(AND('GESTION - FISCAL - DESASTRES'!#REF!="Alta",'GESTION - FISCAL - DESASTRES'!#REF!="Moderado"),CONCATENATE("R8C",'GESTION - FISCAL - DESASTRES'!#REF!),"")</f>
        <v>#REF!</v>
      </c>
      <c r="Z23" s="42" t="e">
        <f>IF(AND('GESTION - FISCAL - DESASTRES'!#REF!="Alta",'GESTION - FISCAL - DESASTRES'!#REF!="Moderado"),CONCATENATE("R8C",'GESTION - FISCAL - DESASTRES'!#REF!),"")</f>
        <v>#REF!</v>
      </c>
      <c r="AA23" s="43" t="e">
        <f>IF(AND('GESTION - FISCAL - DESASTRES'!#REF!="Alta",'GESTION - FISCAL - DESASTRES'!#REF!="Moderado"),CONCATENATE("R8C",'GESTION - FISCAL - DESASTRES'!#REF!),"")</f>
        <v>#REF!</v>
      </c>
      <c r="AB23" s="41" t="e">
        <f>IF(AND('GESTION - FISCAL - DESASTRES'!#REF!="Alta",'GESTION - FISCAL - DESASTRES'!#REF!="Mayor"),CONCATENATE("R8C",'GESTION - FISCAL - DESASTRES'!#REF!),"")</f>
        <v>#REF!</v>
      </c>
      <c r="AC23" s="42" t="e">
        <f>IF(AND('GESTION - FISCAL - DESASTRES'!#REF!="Alta",'GESTION - FISCAL - DESASTRES'!#REF!="Mayor"),CONCATENATE("R8C",'GESTION - FISCAL - DESASTRES'!#REF!),"")</f>
        <v>#REF!</v>
      </c>
      <c r="AD23" s="42" t="e">
        <f>IF(AND('GESTION - FISCAL - DESASTRES'!#REF!="Alta",'GESTION - FISCAL - DESASTRES'!#REF!="Mayor"),CONCATENATE("R8C",'GESTION - FISCAL - DESASTRES'!#REF!),"")</f>
        <v>#REF!</v>
      </c>
      <c r="AE23" s="42" t="e">
        <f>IF(AND('GESTION - FISCAL - DESASTRES'!#REF!="Alta",'GESTION - FISCAL - DESASTRES'!#REF!="Mayor"),CONCATENATE("R8C",'GESTION - FISCAL - DESASTRES'!#REF!),"")</f>
        <v>#REF!</v>
      </c>
      <c r="AF23" s="42" t="e">
        <f>IF(AND('GESTION - FISCAL - DESASTRES'!#REF!="Alta",'GESTION - FISCAL - DESASTRES'!#REF!="Mayor"),CONCATENATE("R8C",'GESTION - FISCAL - DESASTRES'!#REF!),"")</f>
        <v>#REF!</v>
      </c>
      <c r="AG23" s="43" t="e">
        <f>IF(AND('GESTION - FISCAL - DESASTRES'!#REF!="Alta",'GESTION - FISCAL - DESASTRES'!#REF!="Mayor"),CONCATENATE("R8C",'GESTION - FISCAL - DESASTRES'!#REF!),"")</f>
        <v>#REF!</v>
      </c>
      <c r="AH23" s="44" t="e">
        <f>IF(AND('GESTION - FISCAL - DESASTRES'!#REF!="Alta",'GESTION - FISCAL - DESASTRES'!#REF!="Catastrófico"),CONCATENATE("R8C",'GESTION - FISCAL - DESASTRES'!#REF!),"")</f>
        <v>#REF!</v>
      </c>
      <c r="AI23" s="45" t="e">
        <f>IF(AND('GESTION - FISCAL - DESASTRES'!#REF!="Alta",'GESTION - FISCAL - DESASTRES'!#REF!="Catastrófico"),CONCATENATE("R8C",'GESTION - FISCAL - DESASTRES'!#REF!),"")</f>
        <v>#REF!</v>
      </c>
      <c r="AJ23" s="45" t="e">
        <f>IF(AND('GESTION - FISCAL - DESASTRES'!#REF!="Alta",'GESTION - FISCAL - DESASTRES'!#REF!="Catastrófico"),CONCATENATE("R8C",'GESTION - FISCAL - DESASTRES'!#REF!),"")</f>
        <v>#REF!</v>
      </c>
      <c r="AK23" s="45" t="e">
        <f>IF(AND('GESTION - FISCAL - DESASTRES'!#REF!="Alta",'GESTION - FISCAL - DESASTRES'!#REF!="Catastrófico"),CONCATENATE("R8C",'GESTION - FISCAL - DESASTRES'!#REF!),"")</f>
        <v>#REF!</v>
      </c>
      <c r="AL23" s="45" t="e">
        <f>IF(AND('GESTION - FISCAL - DESASTRES'!#REF!="Alta",'GESTION - FISCAL - DESASTRES'!#REF!="Catastrófico"),CONCATENATE("R8C",'GESTION - FISCAL - DESASTRES'!#REF!),"")</f>
        <v>#REF!</v>
      </c>
      <c r="AM23" s="46" t="e">
        <f>IF(AND('GESTION - FISCAL - DESASTRES'!#REF!="Alta",'GESTION - FISCAL - DESASTRES'!#REF!="Catastrófico"),CONCATENATE("R8C",'GESTION - FISCAL - DESASTRES'!#REF!),"")</f>
        <v>#REF!</v>
      </c>
      <c r="AN23" s="72"/>
      <c r="AO23" s="331"/>
      <c r="AP23" s="332"/>
      <c r="AQ23" s="332"/>
      <c r="AR23" s="332"/>
      <c r="AS23" s="332"/>
      <c r="AT23" s="333"/>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row>
    <row r="24" spans="1:76" ht="15" customHeight="1" x14ac:dyDescent="0.25">
      <c r="A24" s="72"/>
      <c r="B24" s="242"/>
      <c r="C24" s="242"/>
      <c r="D24" s="243"/>
      <c r="E24" s="341"/>
      <c r="F24" s="340"/>
      <c r="G24" s="340"/>
      <c r="H24" s="340"/>
      <c r="I24" s="340"/>
      <c r="J24" s="56" t="e">
        <f>IF(AND('GESTION - FISCAL - DESASTRES'!#REF!="Alta",'GESTION - FISCAL - DESASTRES'!#REF!="Leve"),CONCATENATE("R9C",'GESTION - FISCAL - DESASTRES'!#REF!),"")</f>
        <v>#REF!</v>
      </c>
      <c r="K24" s="57" t="e">
        <f>IF(AND('GESTION - FISCAL - DESASTRES'!#REF!="Alta",'GESTION - FISCAL - DESASTRES'!#REF!="Leve"),CONCATENATE("R9C",'GESTION - FISCAL - DESASTRES'!#REF!),"")</f>
        <v>#REF!</v>
      </c>
      <c r="L24" s="57" t="e">
        <f>IF(AND('GESTION - FISCAL - DESASTRES'!#REF!="Alta",'GESTION - FISCAL - DESASTRES'!#REF!="Leve"),CONCATENATE("R9C",'GESTION - FISCAL - DESASTRES'!#REF!),"")</f>
        <v>#REF!</v>
      </c>
      <c r="M24" s="57" t="e">
        <f>IF(AND('GESTION - FISCAL - DESASTRES'!#REF!="Alta",'GESTION - FISCAL - DESASTRES'!#REF!="Leve"),CONCATENATE("R9C",'GESTION - FISCAL - DESASTRES'!#REF!),"")</f>
        <v>#REF!</v>
      </c>
      <c r="N24" s="57" t="e">
        <f>IF(AND('GESTION - FISCAL - DESASTRES'!#REF!="Alta",'GESTION - FISCAL - DESASTRES'!#REF!="Leve"),CONCATENATE("R9C",'GESTION - FISCAL - DESASTRES'!#REF!),"")</f>
        <v>#REF!</v>
      </c>
      <c r="O24" s="58" t="e">
        <f>IF(AND('GESTION - FISCAL - DESASTRES'!#REF!="Alta",'GESTION - FISCAL - DESASTRES'!#REF!="Leve"),CONCATENATE("R9C",'GESTION - FISCAL - DESASTRES'!#REF!),"")</f>
        <v>#REF!</v>
      </c>
      <c r="P24" s="56" t="e">
        <f>IF(AND('GESTION - FISCAL - DESASTRES'!#REF!="Alta",'GESTION - FISCAL - DESASTRES'!#REF!="Menor"),CONCATENATE("R9C",'GESTION - FISCAL - DESASTRES'!#REF!),"")</f>
        <v>#REF!</v>
      </c>
      <c r="Q24" s="57" t="e">
        <f>IF(AND('GESTION - FISCAL - DESASTRES'!#REF!="Alta",'GESTION - FISCAL - DESASTRES'!#REF!="Menor"),CONCATENATE("R9C",'GESTION - FISCAL - DESASTRES'!#REF!),"")</f>
        <v>#REF!</v>
      </c>
      <c r="R24" s="57" t="e">
        <f>IF(AND('GESTION - FISCAL - DESASTRES'!#REF!="Alta",'GESTION - FISCAL - DESASTRES'!#REF!="Menor"),CONCATENATE("R9C",'GESTION - FISCAL - DESASTRES'!#REF!),"")</f>
        <v>#REF!</v>
      </c>
      <c r="S24" s="57" t="e">
        <f>IF(AND('GESTION - FISCAL - DESASTRES'!#REF!="Alta",'GESTION - FISCAL - DESASTRES'!#REF!="Menor"),CONCATENATE("R9C",'GESTION - FISCAL - DESASTRES'!#REF!),"")</f>
        <v>#REF!</v>
      </c>
      <c r="T24" s="57" t="e">
        <f>IF(AND('GESTION - FISCAL - DESASTRES'!#REF!="Alta",'GESTION - FISCAL - DESASTRES'!#REF!="Menor"),CONCATENATE("R9C",'GESTION - FISCAL - DESASTRES'!#REF!),"")</f>
        <v>#REF!</v>
      </c>
      <c r="U24" s="58" t="e">
        <f>IF(AND('GESTION - FISCAL - DESASTRES'!#REF!="Alta",'GESTION - FISCAL - DESASTRES'!#REF!="Menor"),CONCATENATE("R9C",'GESTION - FISCAL - DESASTRES'!#REF!),"")</f>
        <v>#REF!</v>
      </c>
      <c r="V24" s="41" t="e">
        <f>IF(AND('GESTION - FISCAL - DESASTRES'!#REF!="Alta",'GESTION - FISCAL - DESASTRES'!#REF!="Moderado"),CONCATENATE("R9C",'GESTION - FISCAL - DESASTRES'!#REF!),"")</f>
        <v>#REF!</v>
      </c>
      <c r="W24" s="42" t="e">
        <f>IF(AND('GESTION - FISCAL - DESASTRES'!#REF!="Alta",'GESTION - FISCAL - DESASTRES'!#REF!="Moderado"),CONCATENATE("R9C",'GESTION - FISCAL - DESASTRES'!#REF!),"")</f>
        <v>#REF!</v>
      </c>
      <c r="X24" s="42" t="e">
        <f>IF(AND('GESTION - FISCAL - DESASTRES'!#REF!="Alta",'GESTION - FISCAL - DESASTRES'!#REF!="Moderado"),CONCATENATE("R9C",'GESTION - FISCAL - DESASTRES'!#REF!),"")</f>
        <v>#REF!</v>
      </c>
      <c r="Y24" s="42" t="e">
        <f>IF(AND('GESTION - FISCAL - DESASTRES'!#REF!="Alta",'GESTION - FISCAL - DESASTRES'!#REF!="Moderado"),CONCATENATE("R9C",'GESTION - FISCAL - DESASTRES'!#REF!),"")</f>
        <v>#REF!</v>
      </c>
      <c r="Z24" s="42" t="e">
        <f>IF(AND('GESTION - FISCAL - DESASTRES'!#REF!="Alta",'GESTION - FISCAL - DESASTRES'!#REF!="Moderado"),CONCATENATE("R9C",'GESTION - FISCAL - DESASTRES'!#REF!),"")</f>
        <v>#REF!</v>
      </c>
      <c r="AA24" s="43" t="e">
        <f>IF(AND('GESTION - FISCAL - DESASTRES'!#REF!="Alta",'GESTION - FISCAL - DESASTRES'!#REF!="Moderado"),CONCATENATE("R9C",'GESTION - FISCAL - DESASTRES'!#REF!),"")</f>
        <v>#REF!</v>
      </c>
      <c r="AB24" s="41" t="e">
        <f>IF(AND('GESTION - FISCAL - DESASTRES'!#REF!="Alta",'GESTION - FISCAL - DESASTRES'!#REF!="Mayor"),CONCATENATE("R9C",'GESTION - FISCAL - DESASTRES'!#REF!),"")</f>
        <v>#REF!</v>
      </c>
      <c r="AC24" s="42" t="e">
        <f>IF(AND('GESTION - FISCAL - DESASTRES'!#REF!="Alta",'GESTION - FISCAL - DESASTRES'!#REF!="Mayor"),CONCATENATE("R9C",'GESTION - FISCAL - DESASTRES'!#REF!),"")</f>
        <v>#REF!</v>
      </c>
      <c r="AD24" s="42" t="e">
        <f>IF(AND('GESTION - FISCAL - DESASTRES'!#REF!="Alta",'GESTION - FISCAL - DESASTRES'!#REF!="Mayor"),CONCATENATE("R9C",'GESTION - FISCAL - DESASTRES'!#REF!),"")</f>
        <v>#REF!</v>
      </c>
      <c r="AE24" s="42" t="e">
        <f>IF(AND('GESTION - FISCAL - DESASTRES'!#REF!="Alta",'GESTION - FISCAL - DESASTRES'!#REF!="Mayor"),CONCATENATE("R9C",'GESTION - FISCAL - DESASTRES'!#REF!),"")</f>
        <v>#REF!</v>
      </c>
      <c r="AF24" s="42" t="e">
        <f>IF(AND('GESTION - FISCAL - DESASTRES'!#REF!="Alta",'GESTION - FISCAL - DESASTRES'!#REF!="Mayor"),CONCATENATE("R9C",'GESTION - FISCAL - DESASTRES'!#REF!),"")</f>
        <v>#REF!</v>
      </c>
      <c r="AG24" s="43" t="e">
        <f>IF(AND('GESTION - FISCAL - DESASTRES'!#REF!="Alta",'GESTION - FISCAL - DESASTRES'!#REF!="Mayor"),CONCATENATE("R9C",'GESTION - FISCAL - DESASTRES'!#REF!),"")</f>
        <v>#REF!</v>
      </c>
      <c r="AH24" s="44" t="e">
        <f>IF(AND('GESTION - FISCAL - DESASTRES'!#REF!="Alta",'GESTION - FISCAL - DESASTRES'!#REF!="Catastrófico"),CONCATENATE("R9C",'GESTION - FISCAL - DESASTRES'!#REF!),"")</f>
        <v>#REF!</v>
      </c>
      <c r="AI24" s="45" t="e">
        <f>IF(AND('GESTION - FISCAL - DESASTRES'!#REF!="Alta",'GESTION - FISCAL - DESASTRES'!#REF!="Catastrófico"),CONCATENATE("R9C",'GESTION - FISCAL - DESASTRES'!#REF!),"")</f>
        <v>#REF!</v>
      </c>
      <c r="AJ24" s="45" t="e">
        <f>IF(AND('GESTION - FISCAL - DESASTRES'!#REF!="Alta",'GESTION - FISCAL - DESASTRES'!#REF!="Catastrófico"),CONCATENATE("R9C",'GESTION - FISCAL - DESASTRES'!#REF!),"")</f>
        <v>#REF!</v>
      </c>
      <c r="AK24" s="45" t="e">
        <f>IF(AND('GESTION - FISCAL - DESASTRES'!#REF!="Alta",'GESTION - FISCAL - DESASTRES'!#REF!="Catastrófico"),CONCATENATE("R9C",'GESTION - FISCAL - DESASTRES'!#REF!),"")</f>
        <v>#REF!</v>
      </c>
      <c r="AL24" s="45" t="e">
        <f>IF(AND('GESTION - FISCAL - DESASTRES'!#REF!="Alta",'GESTION - FISCAL - DESASTRES'!#REF!="Catastrófico"),CONCATENATE("R9C",'GESTION - FISCAL - DESASTRES'!#REF!),"")</f>
        <v>#REF!</v>
      </c>
      <c r="AM24" s="46" t="e">
        <f>IF(AND('GESTION - FISCAL - DESASTRES'!#REF!="Alta",'GESTION - FISCAL - DESASTRES'!#REF!="Catastrófico"),CONCATENATE("R9C",'GESTION - FISCAL - DESASTRES'!#REF!),"")</f>
        <v>#REF!</v>
      </c>
      <c r="AN24" s="72"/>
      <c r="AO24" s="331"/>
      <c r="AP24" s="332"/>
      <c r="AQ24" s="332"/>
      <c r="AR24" s="332"/>
      <c r="AS24" s="332"/>
      <c r="AT24" s="333"/>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row>
    <row r="25" spans="1:76" ht="15.75" customHeight="1" thickBot="1" x14ac:dyDescent="0.3">
      <c r="A25" s="72"/>
      <c r="B25" s="242"/>
      <c r="C25" s="242"/>
      <c r="D25" s="243"/>
      <c r="E25" s="342"/>
      <c r="F25" s="343"/>
      <c r="G25" s="343"/>
      <c r="H25" s="343"/>
      <c r="I25" s="343"/>
      <c r="J25" s="59" t="e">
        <f>IF(AND('GESTION - FISCAL - DESASTRES'!#REF!="Alta",'GESTION - FISCAL - DESASTRES'!#REF!="Leve"),CONCATENATE("R10C",'GESTION - FISCAL - DESASTRES'!#REF!),"")</f>
        <v>#REF!</v>
      </c>
      <c r="K25" s="60" t="e">
        <f>IF(AND('GESTION - FISCAL - DESASTRES'!#REF!="Alta",'GESTION - FISCAL - DESASTRES'!#REF!="Leve"),CONCATENATE("R10C",'GESTION - FISCAL - DESASTRES'!#REF!),"")</f>
        <v>#REF!</v>
      </c>
      <c r="L25" s="60" t="e">
        <f>IF(AND('GESTION - FISCAL - DESASTRES'!#REF!="Alta",'GESTION - FISCAL - DESASTRES'!#REF!="Leve"),CONCATENATE("R10C",'GESTION - FISCAL - DESASTRES'!#REF!),"")</f>
        <v>#REF!</v>
      </c>
      <c r="M25" s="60" t="e">
        <f>IF(AND('GESTION - FISCAL - DESASTRES'!#REF!="Alta",'GESTION - FISCAL - DESASTRES'!#REF!="Leve"),CONCATENATE("R10C",'GESTION - FISCAL - DESASTRES'!#REF!),"")</f>
        <v>#REF!</v>
      </c>
      <c r="N25" s="60" t="e">
        <f>IF(AND('GESTION - FISCAL - DESASTRES'!#REF!="Alta",'GESTION - FISCAL - DESASTRES'!#REF!="Leve"),CONCATENATE("R10C",'GESTION - FISCAL - DESASTRES'!#REF!),"")</f>
        <v>#REF!</v>
      </c>
      <c r="O25" s="61" t="e">
        <f>IF(AND('GESTION - FISCAL - DESASTRES'!#REF!="Alta",'GESTION - FISCAL - DESASTRES'!#REF!="Leve"),CONCATENATE("R10C",'GESTION - FISCAL - DESASTRES'!#REF!),"")</f>
        <v>#REF!</v>
      </c>
      <c r="P25" s="59" t="e">
        <f>IF(AND('GESTION - FISCAL - DESASTRES'!#REF!="Alta",'GESTION - FISCAL - DESASTRES'!#REF!="Menor"),CONCATENATE("R10C",'GESTION - FISCAL - DESASTRES'!#REF!),"")</f>
        <v>#REF!</v>
      </c>
      <c r="Q25" s="60" t="e">
        <f>IF(AND('GESTION - FISCAL - DESASTRES'!#REF!="Alta",'GESTION - FISCAL - DESASTRES'!#REF!="Menor"),CONCATENATE("R10C",'GESTION - FISCAL - DESASTRES'!#REF!),"")</f>
        <v>#REF!</v>
      </c>
      <c r="R25" s="60" t="e">
        <f>IF(AND('GESTION - FISCAL - DESASTRES'!#REF!="Alta",'GESTION - FISCAL - DESASTRES'!#REF!="Menor"),CONCATENATE("R10C",'GESTION - FISCAL - DESASTRES'!#REF!),"")</f>
        <v>#REF!</v>
      </c>
      <c r="S25" s="60" t="e">
        <f>IF(AND('GESTION - FISCAL - DESASTRES'!#REF!="Alta",'GESTION - FISCAL - DESASTRES'!#REF!="Menor"),CONCATENATE("R10C",'GESTION - FISCAL - DESASTRES'!#REF!),"")</f>
        <v>#REF!</v>
      </c>
      <c r="T25" s="60" t="e">
        <f>IF(AND('GESTION - FISCAL - DESASTRES'!#REF!="Alta",'GESTION - FISCAL - DESASTRES'!#REF!="Menor"),CONCATENATE("R10C",'GESTION - FISCAL - DESASTRES'!#REF!),"")</f>
        <v>#REF!</v>
      </c>
      <c r="U25" s="61" t="e">
        <f>IF(AND('GESTION - FISCAL - DESASTRES'!#REF!="Alta",'GESTION - FISCAL - DESASTRES'!#REF!="Menor"),CONCATENATE("R10C",'GESTION - FISCAL - DESASTRES'!#REF!),"")</f>
        <v>#REF!</v>
      </c>
      <c r="V25" s="47" t="e">
        <f>IF(AND('GESTION - FISCAL - DESASTRES'!#REF!="Alta",'GESTION - FISCAL - DESASTRES'!#REF!="Moderado"),CONCATENATE("R10C",'GESTION - FISCAL - DESASTRES'!#REF!),"")</f>
        <v>#REF!</v>
      </c>
      <c r="W25" s="48" t="e">
        <f>IF(AND('GESTION - FISCAL - DESASTRES'!#REF!="Alta",'GESTION - FISCAL - DESASTRES'!#REF!="Moderado"),CONCATENATE("R10C",'GESTION - FISCAL - DESASTRES'!#REF!),"")</f>
        <v>#REF!</v>
      </c>
      <c r="X25" s="48" t="e">
        <f>IF(AND('GESTION - FISCAL - DESASTRES'!#REF!="Alta",'GESTION - FISCAL - DESASTRES'!#REF!="Moderado"),CONCATENATE("R10C",'GESTION - FISCAL - DESASTRES'!#REF!),"")</f>
        <v>#REF!</v>
      </c>
      <c r="Y25" s="48" t="e">
        <f>IF(AND('GESTION - FISCAL - DESASTRES'!#REF!="Alta",'GESTION - FISCAL - DESASTRES'!#REF!="Moderado"),CONCATENATE("R10C",'GESTION - FISCAL - DESASTRES'!#REF!),"")</f>
        <v>#REF!</v>
      </c>
      <c r="Z25" s="48" t="e">
        <f>IF(AND('GESTION - FISCAL - DESASTRES'!#REF!="Alta",'GESTION - FISCAL - DESASTRES'!#REF!="Moderado"),CONCATENATE("R10C",'GESTION - FISCAL - DESASTRES'!#REF!),"")</f>
        <v>#REF!</v>
      </c>
      <c r="AA25" s="49" t="e">
        <f>IF(AND('GESTION - FISCAL - DESASTRES'!#REF!="Alta",'GESTION - FISCAL - DESASTRES'!#REF!="Moderado"),CONCATENATE("R10C",'GESTION - FISCAL - DESASTRES'!#REF!),"")</f>
        <v>#REF!</v>
      </c>
      <c r="AB25" s="47" t="e">
        <f>IF(AND('GESTION - FISCAL - DESASTRES'!#REF!="Alta",'GESTION - FISCAL - DESASTRES'!#REF!="Mayor"),CONCATENATE("R10C",'GESTION - FISCAL - DESASTRES'!#REF!),"")</f>
        <v>#REF!</v>
      </c>
      <c r="AC25" s="48" t="e">
        <f>IF(AND('GESTION - FISCAL - DESASTRES'!#REF!="Alta",'GESTION - FISCAL - DESASTRES'!#REF!="Mayor"),CONCATENATE("R10C",'GESTION - FISCAL - DESASTRES'!#REF!),"")</f>
        <v>#REF!</v>
      </c>
      <c r="AD25" s="48" t="e">
        <f>IF(AND('GESTION - FISCAL - DESASTRES'!#REF!="Alta",'GESTION - FISCAL - DESASTRES'!#REF!="Mayor"),CONCATENATE("R10C",'GESTION - FISCAL - DESASTRES'!#REF!),"")</f>
        <v>#REF!</v>
      </c>
      <c r="AE25" s="48" t="e">
        <f>IF(AND('GESTION - FISCAL - DESASTRES'!#REF!="Alta",'GESTION - FISCAL - DESASTRES'!#REF!="Mayor"),CONCATENATE("R10C",'GESTION - FISCAL - DESASTRES'!#REF!),"")</f>
        <v>#REF!</v>
      </c>
      <c r="AF25" s="48" t="e">
        <f>IF(AND('GESTION - FISCAL - DESASTRES'!#REF!="Alta",'GESTION - FISCAL - DESASTRES'!#REF!="Mayor"),CONCATENATE("R10C",'GESTION - FISCAL - DESASTRES'!#REF!),"")</f>
        <v>#REF!</v>
      </c>
      <c r="AG25" s="49" t="e">
        <f>IF(AND('GESTION - FISCAL - DESASTRES'!#REF!="Alta",'GESTION - FISCAL - DESASTRES'!#REF!="Mayor"),CONCATENATE("R10C",'GESTION - FISCAL - DESASTRES'!#REF!),"")</f>
        <v>#REF!</v>
      </c>
      <c r="AH25" s="50" t="e">
        <f>IF(AND('GESTION - FISCAL - DESASTRES'!#REF!="Alta",'GESTION - FISCAL - DESASTRES'!#REF!="Catastrófico"),CONCATENATE("R10C",'GESTION - FISCAL - DESASTRES'!#REF!),"")</f>
        <v>#REF!</v>
      </c>
      <c r="AI25" s="51" t="e">
        <f>IF(AND('GESTION - FISCAL - DESASTRES'!#REF!="Alta",'GESTION - FISCAL - DESASTRES'!#REF!="Catastrófico"),CONCATENATE("R10C",'GESTION - FISCAL - DESASTRES'!#REF!),"")</f>
        <v>#REF!</v>
      </c>
      <c r="AJ25" s="51" t="e">
        <f>IF(AND('GESTION - FISCAL - DESASTRES'!#REF!="Alta",'GESTION - FISCAL - DESASTRES'!#REF!="Catastrófico"),CONCATENATE("R10C",'GESTION - FISCAL - DESASTRES'!#REF!),"")</f>
        <v>#REF!</v>
      </c>
      <c r="AK25" s="51" t="e">
        <f>IF(AND('GESTION - FISCAL - DESASTRES'!#REF!="Alta",'GESTION - FISCAL - DESASTRES'!#REF!="Catastrófico"),CONCATENATE("R10C",'GESTION - FISCAL - DESASTRES'!#REF!),"")</f>
        <v>#REF!</v>
      </c>
      <c r="AL25" s="51" t="e">
        <f>IF(AND('GESTION - FISCAL - DESASTRES'!#REF!="Alta",'GESTION - FISCAL - DESASTRES'!#REF!="Catastrófico"),CONCATENATE("R10C",'GESTION - FISCAL - DESASTRES'!#REF!),"")</f>
        <v>#REF!</v>
      </c>
      <c r="AM25" s="52" t="e">
        <f>IF(AND('GESTION - FISCAL - DESASTRES'!#REF!="Alta",'GESTION - FISCAL - DESASTRES'!#REF!="Catastrófico"),CONCATENATE("R10C",'GESTION - FISCAL - DESASTRES'!#REF!),"")</f>
        <v>#REF!</v>
      </c>
      <c r="AN25" s="72"/>
      <c r="AO25" s="334"/>
      <c r="AP25" s="335"/>
      <c r="AQ25" s="335"/>
      <c r="AR25" s="335"/>
      <c r="AS25" s="335"/>
      <c r="AT25" s="336"/>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row>
    <row r="26" spans="1:76" ht="15" customHeight="1" x14ac:dyDescent="0.25">
      <c r="A26" s="72"/>
      <c r="B26" s="242"/>
      <c r="C26" s="242"/>
      <c r="D26" s="243"/>
      <c r="E26" s="337" t="s">
        <v>258</v>
      </c>
      <c r="F26" s="338"/>
      <c r="G26" s="338"/>
      <c r="H26" s="338"/>
      <c r="I26" s="355"/>
      <c r="J26" s="53" t="e">
        <f>IF(AND('GESTION - FISCAL - DESASTRES'!#REF!="Media",'GESTION - FISCAL - DESASTRES'!#REF!="Leve"),CONCATENATE("R1C",'GESTION - FISCAL - DESASTRES'!#REF!),"")</f>
        <v>#REF!</v>
      </c>
      <c r="K26" s="54" t="e">
        <f>IF(AND('GESTION - FISCAL - DESASTRES'!#REF!="Media",'GESTION - FISCAL - DESASTRES'!#REF!="Leve"),CONCATENATE("R1C",'GESTION - FISCAL - DESASTRES'!#REF!),"")</f>
        <v>#REF!</v>
      </c>
      <c r="L26" s="54" t="e">
        <f>IF(AND('GESTION - FISCAL - DESASTRES'!#REF!="Media",'GESTION - FISCAL - DESASTRES'!#REF!="Leve"),CONCATENATE("R1C",'GESTION - FISCAL - DESASTRES'!#REF!),"")</f>
        <v>#REF!</v>
      </c>
      <c r="M26" s="54" t="e">
        <f>IF(AND('GESTION - FISCAL - DESASTRES'!#REF!="Media",'GESTION - FISCAL - DESASTRES'!#REF!="Leve"),CONCATENATE("R1C",'GESTION - FISCAL - DESASTRES'!#REF!),"")</f>
        <v>#REF!</v>
      </c>
      <c r="N26" s="54" t="e">
        <f>IF(AND('GESTION - FISCAL - DESASTRES'!#REF!="Media",'GESTION - FISCAL - DESASTRES'!#REF!="Leve"),CONCATENATE("R1C",'GESTION - FISCAL - DESASTRES'!#REF!),"")</f>
        <v>#REF!</v>
      </c>
      <c r="O26" s="55" t="e">
        <f>IF(AND('GESTION - FISCAL - DESASTRES'!#REF!="Media",'GESTION - FISCAL - DESASTRES'!#REF!="Leve"),CONCATENATE("R1C",'GESTION - FISCAL - DESASTRES'!#REF!),"")</f>
        <v>#REF!</v>
      </c>
      <c r="P26" s="53" t="e">
        <f>IF(AND('GESTION - FISCAL - DESASTRES'!#REF!="Media",'GESTION - FISCAL - DESASTRES'!#REF!="Menor"),CONCATENATE("R1C",'GESTION - FISCAL - DESASTRES'!#REF!),"")</f>
        <v>#REF!</v>
      </c>
      <c r="Q26" s="54" t="e">
        <f>IF(AND('GESTION - FISCAL - DESASTRES'!#REF!="Media",'GESTION - FISCAL - DESASTRES'!#REF!="Menor"),CONCATENATE("R1C",'GESTION - FISCAL - DESASTRES'!#REF!),"")</f>
        <v>#REF!</v>
      </c>
      <c r="R26" s="54" t="e">
        <f>IF(AND('GESTION - FISCAL - DESASTRES'!#REF!="Media",'GESTION - FISCAL - DESASTRES'!#REF!="Menor"),CONCATENATE("R1C",'GESTION - FISCAL - DESASTRES'!#REF!),"")</f>
        <v>#REF!</v>
      </c>
      <c r="S26" s="54" t="e">
        <f>IF(AND('GESTION - FISCAL - DESASTRES'!#REF!="Media",'GESTION - FISCAL - DESASTRES'!#REF!="Menor"),CONCATENATE("R1C",'GESTION - FISCAL - DESASTRES'!#REF!),"")</f>
        <v>#REF!</v>
      </c>
      <c r="T26" s="54" t="e">
        <f>IF(AND('GESTION - FISCAL - DESASTRES'!#REF!="Media",'GESTION - FISCAL - DESASTRES'!#REF!="Menor"),CONCATENATE("R1C",'GESTION - FISCAL - DESASTRES'!#REF!),"")</f>
        <v>#REF!</v>
      </c>
      <c r="U26" s="55" t="e">
        <f>IF(AND('GESTION - FISCAL - DESASTRES'!#REF!="Media",'GESTION - FISCAL - DESASTRES'!#REF!="Menor"),CONCATENATE("R1C",'GESTION - FISCAL - DESASTRES'!#REF!),"")</f>
        <v>#REF!</v>
      </c>
      <c r="V26" s="53" t="e">
        <f>IF(AND('GESTION - FISCAL - DESASTRES'!#REF!="Media",'GESTION - FISCAL - DESASTRES'!#REF!="Moderado"),CONCATENATE("R1C",'GESTION - FISCAL - DESASTRES'!#REF!),"")</f>
        <v>#REF!</v>
      </c>
      <c r="W26" s="54" t="e">
        <f>IF(AND('GESTION - FISCAL - DESASTRES'!#REF!="Media",'GESTION - FISCAL - DESASTRES'!#REF!="Moderado"),CONCATENATE("R1C",'GESTION - FISCAL - DESASTRES'!#REF!),"")</f>
        <v>#REF!</v>
      </c>
      <c r="X26" s="54" t="e">
        <f>IF(AND('GESTION - FISCAL - DESASTRES'!#REF!="Media",'GESTION - FISCAL - DESASTRES'!#REF!="Moderado"),CONCATENATE("R1C",'GESTION - FISCAL - DESASTRES'!#REF!),"")</f>
        <v>#REF!</v>
      </c>
      <c r="Y26" s="54" t="e">
        <f>IF(AND('GESTION - FISCAL - DESASTRES'!#REF!="Media",'GESTION - FISCAL - DESASTRES'!#REF!="Moderado"),CONCATENATE("R1C",'GESTION - FISCAL - DESASTRES'!#REF!),"")</f>
        <v>#REF!</v>
      </c>
      <c r="Z26" s="54" t="e">
        <f>IF(AND('GESTION - FISCAL - DESASTRES'!#REF!="Media",'GESTION - FISCAL - DESASTRES'!#REF!="Moderado"),CONCATENATE("R1C",'GESTION - FISCAL - DESASTRES'!#REF!),"")</f>
        <v>#REF!</v>
      </c>
      <c r="AA26" s="55" t="e">
        <f>IF(AND('GESTION - FISCAL - DESASTRES'!#REF!="Media",'GESTION - FISCAL - DESASTRES'!#REF!="Moderado"),CONCATENATE("R1C",'GESTION - FISCAL - DESASTRES'!#REF!),"")</f>
        <v>#REF!</v>
      </c>
      <c r="AB26" s="35" t="e">
        <f>IF(AND('GESTION - FISCAL - DESASTRES'!#REF!="Media",'GESTION - FISCAL - DESASTRES'!#REF!="Mayor"),CONCATENATE("R1C",'GESTION - FISCAL - DESASTRES'!#REF!),"")</f>
        <v>#REF!</v>
      </c>
      <c r="AC26" s="36" t="e">
        <f>IF(AND('GESTION - FISCAL - DESASTRES'!#REF!="Media",'GESTION - FISCAL - DESASTRES'!#REF!="Mayor"),CONCATENATE("R1C",'GESTION - FISCAL - DESASTRES'!#REF!),"")</f>
        <v>#REF!</v>
      </c>
      <c r="AD26" s="36" t="e">
        <f>IF(AND('GESTION - FISCAL - DESASTRES'!#REF!="Media",'GESTION - FISCAL - DESASTRES'!#REF!="Mayor"),CONCATENATE("R1C",'GESTION - FISCAL - DESASTRES'!#REF!),"")</f>
        <v>#REF!</v>
      </c>
      <c r="AE26" s="36" t="e">
        <f>IF(AND('GESTION - FISCAL - DESASTRES'!#REF!="Media",'GESTION - FISCAL - DESASTRES'!#REF!="Mayor"),CONCATENATE("R1C",'GESTION - FISCAL - DESASTRES'!#REF!),"")</f>
        <v>#REF!</v>
      </c>
      <c r="AF26" s="36" t="e">
        <f>IF(AND('GESTION - FISCAL - DESASTRES'!#REF!="Media",'GESTION - FISCAL - DESASTRES'!#REF!="Mayor"),CONCATENATE("R1C",'GESTION - FISCAL - DESASTRES'!#REF!),"")</f>
        <v>#REF!</v>
      </c>
      <c r="AG26" s="37" t="e">
        <f>IF(AND('GESTION - FISCAL - DESASTRES'!#REF!="Media",'GESTION - FISCAL - DESASTRES'!#REF!="Mayor"),CONCATENATE("R1C",'GESTION - FISCAL - DESASTRES'!#REF!),"")</f>
        <v>#REF!</v>
      </c>
      <c r="AH26" s="38" t="e">
        <f>IF(AND('GESTION - FISCAL - DESASTRES'!#REF!="Media",'GESTION - FISCAL - DESASTRES'!#REF!="Catastrófico"),CONCATENATE("R1C",'GESTION - FISCAL - DESASTRES'!#REF!),"")</f>
        <v>#REF!</v>
      </c>
      <c r="AI26" s="39" t="e">
        <f>IF(AND('GESTION - FISCAL - DESASTRES'!#REF!="Media",'GESTION - FISCAL - DESASTRES'!#REF!="Catastrófico"),CONCATENATE("R1C",'GESTION - FISCAL - DESASTRES'!#REF!),"")</f>
        <v>#REF!</v>
      </c>
      <c r="AJ26" s="39" t="e">
        <f>IF(AND('GESTION - FISCAL - DESASTRES'!#REF!="Media",'GESTION - FISCAL - DESASTRES'!#REF!="Catastrófico"),CONCATENATE("R1C",'GESTION - FISCAL - DESASTRES'!#REF!),"")</f>
        <v>#REF!</v>
      </c>
      <c r="AK26" s="39" t="e">
        <f>IF(AND('GESTION - FISCAL - DESASTRES'!#REF!="Media",'GESTION - FISCAL - DESASTRES'!#REF!="Catastrófico"),CONCATENATE("R1C",'GESTION - FISCAL - DESASTRES'!#REF!),"")</f>
        <v>#REF!</v>
      </c>
      <c r="AL26" s="39" t="e">
        <f>IF(AND('GESTION - FISCAL - DESASTRES'!#REF!="Media",'GESTION - FISCAL - DESASTRES'!#REF!="Catastrófico"),CONCATENATE("R1C",'GESTION - FISCAL - DESASTRES'!#REF!),"")</f>
        <v>#REF!</v>
      </c>
      <c r="AM26" s="40" t="e">
        <f>IF(AND('GESTION - FISCAL - DESASTRES'!#REF!="Media",'GESTION - FISCAL - DESASTRES'!#REF!="Catastrófico"),CONCATENATE("R1C",'GESTION - FISCAL - DESASTRES'!#REF!),"")</f>
        <v>#REF!</v>
      </c>
      <c r="AN26" s="72"/>
      <c r="AO26" s="367" t="s">
        <v>259</v>
      </c>
      <c r="AP26" s="368"/>
      <c r="AQ26" s="368"/>
      <c r="AR26" s="368"/>
      <c r="AS26" s="368"/>
      <c r="AT26" s="369"/>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row>
    <row r="27" spans="1:76" ht="15" customHeight="1" x14ac:dyDescent="0.25">
      <c r="A27" s="72"/>
      <c r="B27" s="242"/>
      <c r="C27" s="242"/>
      <c r="D27" s="243"/>
      <c r="E27" s="339"/>
      <c r="F27" s="340"/>
      <c r="G27" s="340"/>
      <c r="H27" s="340"/>
      <c r="I27" s="356"/>
      <c r="J27" s="56" t="e">
        <f>IF(AND('GESTION - FISCAL - DESASTRES'!#REF!="Media",'GESTION - FISCAL - DESASTRES'!#REF!="Leve"),CONCATENATE("R2C",'GESTION - FISCAL - DESASTRES'!#REF!),"")</f>
        <v>#REF!</v>
      </c>
      <c r="K27" s="57" t="e">
        <f>IF(AND('GESTION - FISCAL - DESASTRES'!#REF!="Media",'GESTION - FISCAL - DESASTRES'!#REF!="Leve"),CONCATENATE("R2C",'GESTION - FISCAL - DESASTRES'!#REF!),"")</f>
        <v>#REF!</v>
      </c>
      <c r="L27" s="57" t="e">
        <f>IF(AND('GESTION - FISCAL - DESASTRES'!#REF!="Media",'GESTION - FISCAL - DESASTRES'!#REF!="Leve"),CONCATENATE("R2C",'GESTION - FISCAL - DESASTRES'!#REF!),"")</f>
        <v>#REF!</v>
      </c>
      <c r="M27" s="57" t="e">
        <f>IF(AND('GESTION - FISCAL - DESASTRES'!#REF!="Media",'GESTION - FISCAL - DESASTRES'!#REF!="Leve"),CONCATENATE("R2C",'GESTION - FISCAL - DESASTRES'!#REF!),"")</f>
        <v>#REF!</v>
      </c>
      <c r="N27" s="57" t="e">
        <f>IF(AND('GESTION - FISCAL - DESASTRES'!#REF!="Media",'GESTION - FISCAL - DESASTRES'!#REF!="Leve"),CONCATENATE("R2C",'GESTION - FISCAL - DESASTRES'!#REF!),"")</f>
        <v>#REF!</v>
      </c>
      <c r="O27" s="58" t="e">
        <f>IF(AND('GESTION - FISCAL - DESASTRES'!#REF!="Media",'GESTION - FISCAL - DESASTRES'!#REF!="Leve"),CONCATENATE("R2C",'GESTION - FISCAL - DESASTRES'!#REF!),"")</f>
        <v>#REF!</v>
      </c>
      <c r="P27" s="56" t="e">
        <f>IF(AND('GESTION - FISCAL - DESASTRES'!#REF!="Media",'GESTION - FISCAL - DESASTRES'!#REF!="Menor"),CONCATENATE("R2C",'GESTION - FISCAL - DESASTRES'!#REF!),"")</f>
        <v>#REF!</v>
      </c>
      <c r="Q27" s="57" t="e">
        <f>IF(AND('GESTION - FISCAL - DESASTRES'!#REF!="Media",'GESTION - FISCAL - DESASTRES'!#REF!="Menor"),CONCATENATE("R2C",'GESTION - FISCAL - DESASTRES'!#REF!),"")</f>
        <v>#REF!</v>
      </c>
      <c r="R27" s="57" t="e">
        <f>IF(AND('GESTION - FISCAL - DESASTRES'!#REF!="Media",'GESTION - FISCAL - DESASTRES'!#REF!="Menor"),CONCATENATE("R2C",'GESTION - FISCAL - DESASTRES'!#REF!),"")</f>
        <v>#REF!</v>
      </c>
      <c r="S27" s="57" t="e">
        <f>IF(AND('GESTION - FISCAL - DESASTRES'!#REF!="Media",'GESTION - FISCAL - DESASTRES'!#REF!="Menor"),CONCATENATE("R2C",'GESTION - FISCAL - DESASTRES'!#REF!),"")</f>
        <v>#REF!</v>
      </c>
      <c r="T27" s="57" t="e">
        <f>IF(AND('GESTION - FISCAL - DESASTRES'!#REF!="Media",'GESTION - FISCAL - DESASTRES'!#REF!="Menor"),CONCATENATE("R2C",'GESTION - FISCAL - DESASTRES'!#REF!),"")</f>
        <v>#REF!</v>
      </c>
      <c r="U27" s="58" t="e">
        <f>IF(AND('GESTION - FISCAL - DESASTRES'!#REF!="Media",'GESTION - FISCAL - DESASTRES'!#REF!="Menor"),CONCATENATE("R2C",'GESTION - FISCAL - DESASTRES'!#REF!),"")</f>
        <v>#REF!</v>
      </c>
      <c r="V27" s="56" t="e">
        <f>IF(AND('GESTION - FISCAL - DESASTRES'!#REF!="Media",'GESTION - FISCAL - DESASTRES'!#REF!="Moderado"),CONCATENATE("R2C",'GESTION - FISCAL - DESASTRES'!#REF!),"")</f>
        <v>#REF!</v>
      </c>
      <c r="W27" s="57" t="e">
        <f>IF(AND('GESTION - FISCAL - DESASTRES'!#REF!="Media",'GESTION - FISCAL - DESASTRES'!#REF!="Moderado"),CONCATENATE("R2C",'GESTION - FISCAL - DESASTRES'!#REF!),"")</f>
        <v>#REF!</v>
      </c>
      <c r="X27" s="57" t="e">
        <f>IF(AND('GESTION - FISCAL - DESASTRES'!#REF!="Media",'GESTION - FISCAL - DESASTRES'!#REF!="Moderado"),CONCATENATE("R2C",'GESTION - FISCAL - DESASTRES'!#REF!),"")</f>
        <v>#REF!</v>
      </c>
      <c r="Y27" s="57" t="e">
        <f>IF(AND('GESTION - FISCAL - DESASTRES'!#REF!="Media",'GESTION - FISCAL - DESASTRES'!#REF!="Moderado"),CONCATENATE("R2C",'GESTION - FISCAL - DESASTRES'!#REF!),"")</f>
        <v>#REF!</v>
      </c>
      <c r="Z27" s="57" t="e">
        <f>IF(AND('GESTION - FISCAL - DESASTRES'!#REF!="Media",'GESTION - FISCAL - DESASTRES'!#REF!="Moderado"),CONCATENATE("R2C",'GESTION - FISCAL - DESASTRES'!#REF!),"")</f>
        <v>#REF!</v>
      </c>
      <c r="AA27" s="58" t="e">
        <f>IF(AND('GESTION - FISCAL - DESASTRES'!#REF!="Media",'GESTION - FISCAL - DESASTRES'!#REF!="Moderado"),CONCATENATE("R2C",'GESTION - FISCAL - DESASTRES'!#REF!),"")</f>
        <v>#REF!</v>
      </c>
      <c r="AB27" s="41" t="e">
        <f>IF(AND('GESTION - FISCAL - DESASTRES'!#REF!="Media",'GESTION - FISCAL - DESASTRES'!#REF!="Mayor"),CONCATENATE("R2C",'GESTION - FISCAL - DESASTRES'!#REF!),"")</f>
        <v>#REF!</v>
      </c>
      <c r="AC27" s="42" t="e">
        <f>IF(AND('GESTION - FISCAL - DESASTRES'!#REF!="Media",'GESTION - FISCAL - DESASTRES'!#REF!="Mayor"),CONCATENATE("R2C",'GESTION - FISCAL - DESASTRES'!#REF!),"")</f>
        <v>#REF!</v>
      </c>
      <c r="AD27" s="42" t="e">
        <f>IF(AND('GESTION - FISCAL - DESASTRES'!#REF!="Media",'GESTION - FISCAL - DESASTRES'!#REF!="Mayor"),CONCATENATE("R2C",'GESTION - FISCAL - DESASTRES'!#REF!),"")</f>
        <v>#REF!</v>
      </c>
      <c r="AE27" s="42" t="e">
        <f>IF(AND('GESTION - FISCAL - DESASTRES'!#REF!="Media",'GESTION - FISCAL - DESASTRES'!#REF!="Mayor"),CONCATENATE("R2C",'GESTION - FISCAL - DESASTRES'!#REF!),"")</f>
        <v>#REF!</v>
      </c>
      <c r="AF27" s="42" t="e">
        <f>IF(AND('GESTION - FISCAL - DESASTRES'!#REF!="Media",'GESTION - FISCAL - DESASTRES'!#REF!="Mayor"),CONCATENATE("R2C",'GESTION - FISCAL - DESASTRES'!#REF!),"")</f>
        <v>#REF!</v>
      </c>
      <c r="AG27" s="43" t="e">
        <f>IF(AND('GESTION - FISCAL - DESASTRES'!#REF!="Media",'GESTION - FISCAL - DESASTRES'!#REF!="Mayor"),CONCATENATE("R2C",'GESTION - FISCAL - DESASTRES'!#REF!),"")</f>
        <v>#REF!</v>
      </c>
      <c r="AH27" s="44" t="e">
        <f>IF(AND('GESTION - FISCAL - DESASTRES'!#REF!="Media",'GESTION - FISCAL - DESASTRES'!#REF!="Catastrófico"),CONCATENATE("R2C",'GESTION - FISCAL - DESASTRES'!#REF!),"")</f>
        <v>#REF!</v>
      </c>
      <c r="AI27" s="45" t="e">
        <f>IF(AND('GESTION - FISCAL - DESASTRES'!#REF!="Media",'GESTION - FISCAL - DESASTRES'!#REF!="Catastrófico"),CONCATENATE("R2C",'GESTION - FISCAL - DESASTRES'!#REF!),"")</f>
        <v>#REF!</v>
      </c>
      <c r="AJ27" s="45" t="e">
        <f>IF(AND('GESTION - FISCAL - DESASTRES'!#REF!="Media",'GESTION - FISCAL - DESASTRES'!#REF!="Catastrófico"),CONCATENATE("R2C",'GESTION - FISCAL - DESASTRES'!#REF!),"")</f>
        <v>#REF!</v>
      </c>
      <c r="AK27" s="45" t="e">
        <f>IF(AND('GESTION - FISCAL - DESASTRES'!#REF!="Media",'GESTION - FISCAL - DESASTRES'!#REF!="Catastrófico"),CONCATENATE("R2C",'GESTION - FISCAL - DESASTRES'!#REF!),"")</f>
        <v>#REF!</v>
      </c>
      <c r="AL27" s="45" t="e">
        <f>IF(AND('GESTION - FISCAL - DESASTRES'!#REF!="Media",'GESTION - FISCAL - DESASTRES'!#REF!="Catastrófico"),CONCATENATE("R2C",'GESTION - FISCAL - DESASTRES'!#REF!),"")</f>
        <v>#REF!</v>
      </c>
      <c r="AM27" s="46" t="e">
        <f>IF(AND('GESTION - FISCAL - DESASTRES'!#REF!="Media",'GESTION - FISCAL - DESASTRES'!#REF!="Catastrófico"),CONCATENATE("R2C",'GESTION - FISCAL - DESASTRES'!#REF!),"")</f>
        <v>#REF!</v>
      </c>
      <c r="AN27" s="72"/>
      <c r="AO27" s="370"/>
      <c r="AP27" s="371"/>
      <c r="AQ27" s="371"/>
      <c r="AR27" s="371"/>
      <c r="AS27" s="371"/>
      <c r="AT27" s="3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row>
    <row r="28" spans="1:76" ht="15" customHeight="1" x14ac:dyDescent="0.25">
      <c r="A28" s="72"/>
      <c r="B28" s="242"/>
      <c r="C28" s="242"/>
      <c r="D28" s="243"/>
      <c r="E28" s="341"/>
      <c r="F28" s="340"/>
      <c r="G28" s="340"/>
      <c r="H28" s="340"/>
      <c r="I28" s="356"/>
      <c r="J28" s="56" t="e">
        <f>IF(AND('GESTION - FISCAL - DESASTRES'!#REF!="Media",'GESTION - FISCAL - DESASTRES'!#REF!="Leve"),CONCATENATE("R3C",'GESTION - FISCAL - DESASTRES'!#REF!),"")</f>
        <v>#REF!</v>
      </c>
      <c r="K28" s="57" t="e">
        <f>IF(AND('GESTION - FISCAL - DESASTRES'!#REF!="Media",'GESTION - FISCAL - DESASTRES'!#REF!="Leve"),CONCATENATE("R3C",'GESTION - FISCAL - DESASTRES'!#REF!),"")</f>
        <v>#REF!</v>
      </c>
      <c r="L28" s="57" t="e">
        <f>IF(AND('GESTION - FISCAL - DESASTRES'!#REF!="Media",'GESTION - FISCAL - DESASTRES'!#REF!="Leve"),CONCATENATE("R3C",'GESTION - FISCAL - DESASTRES'!#REF!),"")</f>
        <v>#REF!</v>
      </c>
      <c r="M28" s="57" t="e">
        <f>IF(AND('GESTION - FISCAL - DESASTRES'!#REF!="Media",'GESTION - FISCAL - DESASTRES'!#REF!="Leve"),CONCATENATE("R3C",'GESTION - FISCAL - DESASTRES'!#REF!),"")</f>
        <v>#REF!</v>
      </c>
      <c r="N28" s="57" t="e">
        <f>IF(AND('GESTION - FISCAL - DESASTRES'!#REF!="Media",'GESTION - FISCAL - DESASTRES'!#REF!="Leve"),CONCATENATE("R3C",'GESTION - FISCAL - DESASTRES'!#REF!),"")</f>
        <v>#REF!</v>
      </c>
      <c r="O28" s="58" t="e">
        <f>IF(AND('GESTION - FISCAL - DESASTRES'!#REF!="Media",'GESTION - FISCAL - DESASTRES'!#REF!="Leve"),CONCATENATE("R3C",'GESTION - FISCAL - DESASTRES'!#REF!),"")</f>
        <v>#REF!</v>
      </c>
      <c r="P28" s="56" t="e">
        <f>IF(AND('GESTION - FISCAL - DESASTRES'!#REF!="Media",'GESTION - FISCAL - DESASTRES'!#REF!="Menor"),CONCATENATE("R3C",'GESTION - FISCAL - DESASTRES'!#REF!),"")</f>
        <v>#REF!</v>
      </c>
      <c r="Q28" s="57" t="e">
        <f>IF(AND('GESTION - FISCAL - DESASTRES'!#REF!="Media",'GESTION - FISCAL - DESASTRES'!#REF!="Menor"),CONCATENATE("R3C",'GESTION - FISCAL - DESASTRES'!#REF!),"")</f>
        <v>#REF!</v>
      </c>
      <c r="R28" s="57" t="e">
        <f>IF(AND('GESTION - FISCAL - DESASTRES'!#REF!="Media",'GESTION - FISCAL - DESASTRES'!#REF!="Menor"),CONCATENATE("R3C",'GESTION - FISCAL - DESASTRES'!#REF!),"")</f>
        <v>#REF!</v>
      </c>
      <c r="S28" s="57" t="e">
        <f>IF(AND('GESTION - FISCAL - DESASTRES'!#REF!="Media",'GESTION - FISCAL - DESASTRES'!#REF!="Menor"),CONCATENATE("R3C",'GESTION - FISCAL - DESASTRES'!#REF!),"")</f>
        <v>#REF!</v>
      </c>
      <c r="T28" s="57" t="e">
        <f>IF(AND('GESTION - FISCAL - DESASTRES'!#REF!="Media",'GESTION - FISCAL - DESASTRES'!#REF!="Menor"),CONCATENATE("R3C",'GESTION - FISCAL - DESASTRES'!#REF!),"")</f>
        <v>#REF!</v>
      </c>
      <c r="U28" s="58" t="e">
        <f>IF(AND('GESTION - FISCAL - DESASTRES'!#REF!="Media",'GESTION - FISCAL - DESASTRES'!#REF!="Menor"),CONCATENATE("R3C",'GESTION - FISCAL - DESASTRES'!#REF!),"")</f>
        <v>#REF!</v>
      </c>
      <c r="V28" s="56" t="e">
        <f>IF(AND('GESTION - FISCAL - DESASTRES'!#REF!="Media",'GESTION - FISCAL - DESASTRES'!#REF!="Moderado"),CONCATENATE("R3C",'GESTION - FISCAL - DESASTRES'!#REF!),"")</f>
        <v>#REF!</v>
      </c>
      <c r="W28" s="57" t="e">
        <f>IF(AND('GESTION - FISCAL - DESASTRES'!#REF!="Media",'GESTION - FISCAL - DESASTRES'!#REF!="Moderado"),CONCATENATE("R3C",'GESTION - FISCAL - DESASTRES'!#REF!),"")</f>
        <v>#REF!</v>
      </c>
      <c r="X28" s="57" t="e">
        <f>IF(AND('GESTION - FISCAL - DESASTRES'!#REF!="Media",'GESTION - FISCAL - DESASTRES'!#REF!="Moderado"),CONCATENATE("R3C",'GESTION - FISCAL - DESASTRES'!#REF!),"")</f>
        <v>#REF!</v>
      </c>
      <c r="Y28" s="57" t="e">
        <f>IF(AND('GESTION - FISCAL - DESASTRES'!#REF!="Media",'GESTION - FISCAL - DESASTRES'!#REF!="Moderado"),CONCATENATE("R3C",'GESTION - FISCAL - DESASTRES'!#REF!),"")</f>
        <v>#REF!</v>
      </c>
      <c r="Z28" s="57" t="e">
        <f>IF(AND('GESTION - FISCAL - DESASTRES'!#REF!="Media",'GESTION - FISCAL - DESASTRES'!#REF!="Moderado"),CONCATENATE("R3C",'GESTION - FISCAL - DESASTRES'!#REF!),"")</f>
        <v>#REF!</v>
      </c>
      <c r="AA28" s="58" t="e">
        <f>IF(AND('GESTION - FISCAL - DESASTRES'!#REF!="Media",'GESTION - FISCAL - DESASTRES'!#REF!="Moderado"),CONCATENATE("R3C",'GESTION - FISCAL - DESASTRES'!#REF!),"")</f>
        <v>#REF!</v>
      </c>
      <c r="AB28" s="41" t="e">
        <f>IF(AND('GESTION - FISCAL - DESASTRES'!#REF!="Media",'GESTION - FISCAL - DESASTRES'!#REF!="Mayor"),CONCATENATE("R3C",'GESTION - FISCAL - DESASTRES'!#REF!),"")</f>
        <v>#REF!</v>
      </c>
      <c r="AC28" s="42" t="e">
        <f>IF(AND('GESTION - FISCAL - DESASTRES'!#REF!="Media",'GESTION - FISCAL - DESASTRES'!#REF!="Mayor"),CONCATENATE("R3C",'GESTION - FISCAL - DESASTRES'!#REF!),"")</f>
        <v>#REF!</v>
      </c>
      <c r="AD28" s="42" t="e">
        <f>IF(AND('GESTION - FISCAL - DESASTRES'!#REF!="Media",'GESTION - FISCAL - DESASTRES'!#REF!="Mayor"),CONCATENATE("R3C",'GESTION - FISCAL - DESASTRES'!#REF!),"")</f>
        <v>#REF!</v>
      </c>
      <c r="AE28" s="42" t="e">
        <f>IF(AND('GESTION - FISCAL - DESASTRES'!#REF!="Media",'GESTION - FISCAL - DESASTRES'!#REF!="Mayor"),CONCATENATE("R3C",'GESTION - FISCAL - DESASTRES'!#REF!),"")</f>
        <v>#REF!</v>
      </c>
      <c r="AF28" s="42" t="e">
        <f>IF(AND('GESTION - FISCAL - DESASTRES'!#REF!="Media",'GESTION - FISCAL - DESASTRES'!#REF!="Mayor"),CONCATENATE("R3C",'GESTION - FISCAL - DESASTRES'!#REF!),"")</f>
        <v>#REF!</v>
      </c>
      <c r="AG28" s="43" t="e">
        <f>IF(AND('GESTION - FISCAL - DESASTRES'!#REF!="Media",'GESTION - FISCAL - DESASTRES'!#REF!="Mayor"),CONCATENATE("R3C",'GESTION - FISCAL - DESASTRES'!#REF!),"")</f>
        <v>#REF!</v>
      </c>
      <c r="AH28" s="44" t="e">
        <f>IF(AND('GESTION - FISCAL - DESASTRES'!#REF!="Media",'GESTION - FISCAL - DESASTRES'!#REF!="Catastrófico"),CONCATENATE("R3C",'GESTION - FISCAL - DESASTRES'!#REF!),"")</f>
        <v>#REF!</v>
      </c>
      <c r="AI28" s="45" t="e">
        <f>IF(AND('GESTION - FISCAL - DESASTRES'!#REF!="Media",'GESTION - FISCAL - DESASTRES'!#REF!="Catastrófico"),CONCATENATE("R3C",'GESTION - FISCAL - DESASTRES'!#REF!),"")</f>
        <v>#REF!</v>
      </c>
      <c r="AJ28" s="45" t="e">
        <f>IF(AND('GESTION - FISCAL - DESASTRES'!#REF!="Media",'GESTION - FISCAL - DESASTRES'!#REF!="Catastrófico"),CONCATENATE("R3C",'GESTION - FISCAL - DESASTRES'!#REF!),"")</f>
        <v>#REF!</v>
      </c>
      <c r="AK28" s="45" t="e">
        <f>IF(AND('GESTION - FISCAL - DESASTRES'!#REF!="Media",'GESTION - FISCAL - DESASTRES'!#REF!="Catastrófico"),CONCATENATE("R3C",'GESTION - FISCAL - DESASTRES'!#REF!),"")</f>
        <v>#REF!</v>
      </c>
      <c r="AL28" s="45" t="e">
        <f>IF(AND('GESTION - FISCAL - DESASTRES'!#REF!="Media",'GESTION - FISCAL - DESASTRES'!#REF!="Catastrófico"),CONCATENATE("R3C",'GESTION - FISCAL - DESASTRES'!#REF!),"")</f>
        <v>#REF!</v>
      </c>
      <c r="AM28" s="46" t="e">
        <f>IF(AND('GESTION - FISCAL - DESASTRES'!#REF!="Media",'GESTION - FISCAL - DESASTRES'!#REF!="Catastrófico"),CONCATENATE("R3C",'GESTION - FISCAL - DESASTRES'!#REF!),"")</f>
        <v>#REF!</v>
      </c>
      <c r="AN28" s="72"/>
      <c r="AO28" s="370"/>
      <c r="AP28" s="371"/>
      <c r="AQ28" s="371"/>
      <c r="AR28" s="371"/>
      <c r="AS28" s="371"/>
      <c r="AT28" s="3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row>
    <row r="29" spans="1:76" ht="15" customHeight="1" x14ac:dyDescent="0.25">
      <c r="A29" s="72"/>
      <c r="B29" s="242"/>
      <c r="C29" s="242"/>
      <c r="D29" s="243"/>
      <c r="E29" s="341"/>
      <c r="F29" s="340"/>
      <c r="G29" s="340"/>
      <c r="H29" s="340"/>
      <c r="I29" s="356"/>
      <c r="J29" s="56" t="e">
        <f>IF(AND('GESTION - FISCAL - DESASTRES'!#REF!="Media",'GESTION - FISCAL - DESASTRES'!#REF!="Leve"),CONCATENATE("R4C",'GESTION - FISCAL - DESASTRES'!#REF!),"")</f>
        <v>#REF!</v>
      </c>
      <c r="K29" s="57" t="e">
        <f>IF(AND('GESTION - FISCAL - DESASTRES'!#REF!="Media",'GESTION - FISCAL - DESASTRES'!#REF!="Leve"),CONCATENATE("R4C",'GESTION - FISCAL - DESASTRES'!#REF!),"")</f>
        <v>#REF!</v>
      </c>
      <c r="L29" s="57" t="e">
        <f>IF(AND('GESTION - FISCAL - DESASTRES'!#REF!="Media",'GESTION - FISCAL - DESASTRES'!#REF!="Leve"),CONCATENATE("R4C",'GESTION - FISCAL - DESASTRES'!#REF!),"")</f>
        <v>#REF!</v>
      </c>
      <c r="M29" s="57" t="e">
        <f>IF(AND('GESTION - FISCAL - DESASTRES'!#REF!="Media",'GESTION - FISCAL - DESASTRES'!#REF!="Leve"),CONCATENATE("R4C",'GESTION - FISCAL - DESASTRES'!#REF!),"")</f>
        <v>#REF!</v>
      </c>
      <c r="N29" s="57" t="e">
        <f>IF(AND('GESTION - FISCAL - DESASTRES'!#REF!="Media",'GESTION - FISCAL - DESASTRES'!#REF!="Leve"),CONCATENATE("R4C",'GESTION - FISCAL - DESASTRES'!#REF!),"")</f>
        <v>#REF!</v>
      </c>
      <c r="O29" s="58" t="e">
        <f>IF(AND('GESTION - FISCAL - DESASTRES'!#REF!="Media",'GESTION - FISCAL - DESASTRES'!#REF!="Leve"),CONCATENATE("R4C",'GESTION - FISCAL - DESASTRES'!#REF!),"")</f>
        <v>#REF!</v>
      </c>
      <c r="P29" s="56" t="e">
        <f>IF(AND('GESTION - FISCAL - DESASTRES'!#REF!="Media",'GESTION - FISCAL - DESASTRES'!#REF!="Menor"),CONCATENATE("R4C",'GESTION - FISCAL - DESASTRES'!#REF!),"")</f>
        <v>#REF!</v>
      </c>
      <c r="Q29" s="57" t="e">
        <f>IF(AND('GESTION - FISCAL - DESASTRES'!#REF!="Media",'GESTION - FISCAL - DESASTRES'!#REF!="Menor"),CONCATENATE("R4C",'GESTION - FISCAL - DESASTRES'!#REF!),"")</f>
        <v>#REF!</v>
      </c>
      <c r="R29" s="57" t="e">
        <f>IF(AND('GESTION - FISCAL - DESASTRES'!#REF!="Media",'GESTION - FISCAL - DESASTRES'!#REF!="Menor"),CONCATENATE("R4C",'GESTION - FISCAL - DESASTRES'!#REF!),"")</f>
        <v>#REF!</v>
      </c>
      <c r="S29" s="57" t="e">
        <f>IF(AND('GESTION - FISCAL - DESASTRES'!#REF!="Media",'GESTION - FISCAL - DESASTRES'!#REF!="Menor"),CONCATENATE("R4C",'GESTION - FISCAL - DESASTRES'!#REF!),"")</f>
        <v>#REF!</v>
      </c>
      <c r="T29" s="57" t="e">
        <f>IF(AND('GESTION - FISCAL - DESASTRES'!#REF!="Media",'GESTION - FISCAL - DESASTRES'!#REF!="Menor"),CONCATENATE("R4C",'GESTION - FISCAL - DESASTRES'!#REF!),"")</f>
        <v>#REF!</v>
      </c>
      <c r="U29" s="58" t="e">
        <f>IF(AND('GESTION - FISCAL - DESASTRES'!#REF!="Media",'GESTION - FISCAL - DESASTRES'!#REF!="Menor"),CONCATENATE("R4C",'GESTION - FISCAL - DESASTRES'!#REF!),"")</f>
        <v>#REF!</v>
      </c>
      <c r="V29" s="56" t="e">
        <f>IF(AND('GESTION - FISCAL - DESASTRES'!#REF!="Media",'GESTION - FISCAL - DESASTRES'!#REF!="Moderado"),CONCATENATE("R4C",'GESTION - FISCAL - DESASTRES'!#REF!),"")</f>
        <v>#REF!</v>
      </c>
      <c r="W29" s="57" t="e">
        <f>IF(AND('GESTION - FISCAL - DESASTRES'!#REF!="Media",'GESTION - FISCAL - DESASTRES'!#REF!="Moderado"),CONCATENATE("R4C",'GESTION - FISCAL - DESASTRES'!#REF!),"")</f>
        <v>#REF!</v>
      </c>
      <c r="X29" s="57" t="e">
        <f>IF(AND('GESTION - FISCAL - DESASTRES'!#REF!="Media",'GESTION - FISCAL - DESASTRES'!#REF!="Moderado"),CONCATENATE("R4C",'GESTION - FISCAL - DESASTRES'!#REF!),"")</f>
        <v>#REF!</v>
      </c>
      <c r="Y29" s="57" t="e">
        <f>IF(AND('GESTION - FISCAL - DESASTRES'!#REF!="Media",'GESTION - FISCAL - DESASTRES'!#REF!="Moderado"),CONCATENATE("R4C",'GESTION - FISCAL - DESASTRES'!#REF!),"")</f>
        <v>#REF!</v>
      </c>
      <c r="Z29" s="57" t="e">
        <f>IF(AND('GESTION - FISCAL - DESASTRES'!#REF!="Media",'GESTION - FISCAL - DESASTRES'!#REF!="Moderado"),CONCATENATE("R4C",'GESTION - FISCAL - DESASTRES'!#REF!),"")</f>
        <v>#REF!</v>
      </c>
      <c r="AA29" s="58" t="e">
        <f>IF(AND('GESTION - FISCAL - DESASTRES'!#REF!="Media",'GESTION - FISCAL - DESASTRES'!#REF!="Moderado"),CONCATENATE("R4C",'GESTION - FISCAL - DESASTRES'!#REF!),"")</f>
        <v>#REF!</v>
      </c>
      <c r="AB29" s="41" t="e">
        <f>IF(AND('GESTION - FISCAL - DESASTRES'!#REF!="Media",'GESTION - FISCAL - DESASTRES'!#REF!="Mayor"),CONCATENATE("R4C",'GESTION - FISCAL - DESASTRES'!#REF!),"")</f>
        <v>#REF!</v>
      </c>
      <c r="AC29" s="42" t="e">
        <f>IF(AND('GESTION - FISCAL - DESASTRES'!#REF!="Media",'GESTION - FISCAL - DESASTRES'!#REF!="Mayor"),CONCATENATE("R4C",'GESTION - FISCAL - DESASTRES'!#REF!),"")</f>
        <v>#REF!</v>
      </c>
      <c r="AD29" s="42" t="e">
        <f>IF(AND('GESTION - FISCAL - DESASTRES'!#REF!="Media",'GESTION - FISCAL - DESASTRES'!#REF!="Mayor"),CONCATENATE("R4C",'GESTION - FISCAL - DESASTRES'!#REF!),"")</f>
        <v>#REF!</v>
      </c>
      <c r="AE29" s="42" t="e">
        <f>IF(AND('GESTION - FISCAL - DESASTRES'!#REF!="Media",'GESTION - FISCAL - DESASTRES'!#REF!="Mayor"),CONCATENATE("R4C",'GESTION - FISCAL - DESASTRES'!#REF!),"")</f>
        <v>#REF!</v>
      </c>
      <c r="AF29" s="42" t="e">
        <f>IF(AND('GESTION - FISCAL - DESASTRES'!#REF!="Media",'GESTION - FISCAL - DESASTRES'!#REF!="Mayor"),CONCATENATE("R4C",'GESTION - FISCAL - DESASTRES'!#REF!),"")</f>
        <v>#REF!</v>
      </c>
      <c r="AG29" s="43" t="e">
        <f>IF(AND('GESTION - FISCAL - DESASTRES'!#REF!="Media",'GESTION - FISCAL - DESASTRES'!#REF!="Mayor"),CONCATENATE("R4C",'GESTION - FISCAL - DESASTRES'!#REF!),"")</f>
        <v>#REF!</v>
      </c>
      <c r="AH29" s="44" t="e">
        <f>IF(AND('GESTION - FISCAL - DESASTRES'!#REF!="Media",'GESTION - FISCAL - DESASTRES'!#REF!="Catastrófico"),CONCATENATE("R4C",'GESTION - FISCAL - DESASTRES'!#REF!),"")</f>
        <v>#REF!</v>
      </c>
      <c r="AI29" s="45" t="e">
        <f>IF(AND('GESTION - FISCAL - DESASTRES'!#REF!="Media",'GESTION - FISCAL - DESASTRES'!#REF!="Catastrófico"),CONCATENATE("R4C",'GESTION - FISCAL - DESASTRES'!#REF!),"")</f>
        <v>#REF!</v>
      </c>
      <c r="AJ29" s="45" t="e">
        <f>IF(AND('GESTION - FISCAL - DESASTRES'!#REF!="Media",'GESTION - FISCAL - DESASTRES'!#REF!="Catastrófico"),CONCATENATE("R4C",'GESTION - FISCAL - DESASTRES'!#REF!),"")</f>
        <v>#REF!</v>
      </c>
      <c r="AK29" s="45" t="e">
        <f>IF(AND('GESTION - FISCAL - DESASTRES'!#REF!="Media",'GESTION - FISCAL - DESASTRES'!#REF!="Catastrófico"),CONCATENATE("R4C",'GESTION - FISCAL - DESASTRES'!#REF!),"")</f>
        <v>#REF!</v>
      </c>
      <c r="AL29" s="45" t="e">
        <f>IF(AND('GESTION - FISCAL - DESASTRES'!#REF!="Media",'GESTION - FISCAL - DESASTRES'!#REF!="Catastrófico"),CONCATENATE("R4C",'GESTION - FISCAL - DESASTRES'!#REF!),"")</f>
        <v>#REF!</v>
      </c>
      <c r="AM29" s="46" t="e">
        <f>IF(AND('GESTION - FISCAL - DESASTRES'!#REF!="Media",'GESTION - FISCAL - DESASTRES'!#REF!="Catastrófico"),CONCATENATE("R4C",'GESTION - FISCAL - DESASTRES'!#REF!),"")</f>
        <v>#REF!</v>
      </c>
      <c r="AN29" s="72"/>
      <c r="AO29" s="370"/>
      <c r="AP29" s="371"/>
      <c r="AQ29" s="371"/>
      <c r="AR29" s="371"/>
      <c r="AS29" s="371"/>
      <c r="AT29" s="3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row>
    <row r="30" spans="1:76" ht="15" customHeight="1" x14ac:dyDescent="0.25">
      <c r="A30" s="72"/>
      <c r="B30" s="242"/>
      <c r="C30" s="242"/>
      <c r="D30" s="243"/>
      <c r="E30" s="341"/>
      <c r="F30" s="340"/>
      <c r="G30" s="340"/>
      <c r="H30" s="340"/>
      <c r="I30" s="356"/>
      <c r="J30" s="56" t="e">
        <f>IF(AND('GESTION - FISCAL - DESASTRES'!#REF!="Media",'GESTION - FISCAL - DESASTRES'!#REF!="Leve"),CONCATENATE("R5C",'GESTION - FISCAL - DESASTRES'!#REF!),"")</f>
        <v>#REF!</v>
      </c>
      <c r="K30" s="57" t="e">
        <f>IF(AND('GESTION - FISCAL - DESASTRES'!#REF!="Media",'GESTION - FISCAL - DESASTRES'!#REF!="Leve"),CONCATENATE("R5C",'GESTION - FISCAL - DESASTRES'!#REF!),"")</f>
        <v>#REF!</v>
      </c>
      <c r="L30" s="57" t="e">
        <f>IF(AND('GESTION - FISCAL - DESASTRES'!#REF!="Media",'GESTION - FISCAL - DESASTRES'!#REF!="Leve"),CONCATENATE("R5C",'GESTION - FISCAL - DESASTRES'!#REF!),"")</f>
        <v>#REF!</v>
      </c>
      <c r="M30" s="57" t="e">
        <f>IF(AND('GESTION - FISCAL - DESASTRES'!#REF!="Media",'GESTION - FISCAL - DESASTRES'!#REF!="Leve"),CONCATENATE("R5C",'GESTION - FISCAL - DESASTRES'!#REF!),"")</f>
        <v>#REF!</v>
      </c>
      <c r="N30" s="57" t="e">
        <f>IF(AND('GESTION - FISCAL - DESASTRES'!#REF!="Media",'GESTION - FISCAL - DESASTRES'!#REF!="Leve"),CONCATENATE("R5C",'GESTION - FISCAL - DESASTRES'!#REF!),"")</f>
        <v>#REF!</v>
      </c>
      <c r="O30" s="58" t="e">
        <f>IF(AND('GESTION - FISCAL - DESASTRES'!#REF!="Media",'GESTION - FISCAL - DESASTRES'!#REF!="Leve"),CONCATENATE("R5C",'GESTION - FISCAL - DESASTRES'!#REF!),"")</f>
        <v>#REF!</v>
      </c>
      <c r="P30" s="56" t="e">
        <f>IF(AND('GESTION - FISCAL - DESASTRES'!#REF!="Media",'GESTION - FISCAL - DESASTRES'!#REF!="Menor"),CONCATENATE("R5C",'GESTION - FISCAL - DESASTRES'!#REF!),"")</f>
        <v>#REF!</v>
      </c>
      <c r="Q30" s="57" t="e">
        <f>IF(AND('GESTION - FISCAL - DESASTRES'!#REF!="Media",'GESTION - FISCAL - DESASTRES'!#REF!="Menor"),CONCATENATE("R5C",'GESTION - FISCAL - DESASTRES'!#REF!),"")</f>
        <v>#REF!</v>
      </c>
      <c r="R30" s="57" t="e">
        <f>IF(AND('GESTION - FISCAL - DESASTRES'!#REF!="Media",'GESTION - FISCAL - DESASTRES'!#REF!="Menor"),CONCATENATE("R5C",'GESTION - FISCAL - DESASTRES'!#REF!),"")</f>
        <v>#REF!</v>
      </c>
      <c r="S30" s="57" t="e">
        <f>IF(AND('GESTION - FISCAL - DESASTRES'!#REF!="Media",'GESTION - FISCAL - DESASTRES'!#REF!="Menor"),CONCATENATE("R5C",'GESTION - FISCAL - DESASTRES'!#REF!),"")</f>
        <v>#REF!</v>
      </c>
      <c r="T30" s="57" t="e">
        <f>IF(AND('GESTION - FISCAL - DESASTRES'!#REF!="Media",'GESTION - FISCAL - DESASTRES'!#REF!="Menor"),CONCATENATE("R5C",'GESTION - FISCAL - DESASTRES'!#REF!),"")</f>
        <v>#REF!</v>
      </c>
      <c r="U30" s="58" t="e">
        <f>IF(AND('GESTION - FISCAL - DESASTRES'!#REF!="Media",'GESTION - FISCAL - DESASTRES'!#REF!="Menor"),CONCATENATE("R5C",'GESTION - FISCAL - DESASTRES'!#REF!),"")</f>
        <v>#REF!</v>
      </c>
      <c r="V30" s="56" t="e">
        <f>IF(AND('GESTION - FISCAL - DESASTRES'!#REF!="Media",'GESTION - FISCAL - DESASTRES'!#REF!="Moderado"),CONCATENATE("R5C",'GESTION - FISCAL - DESASTRES'!#REF!),"")</f>
        <v>#REF!</v>
      </c>
      <c r="W30" s="57" t="e">
        <f>IF(AND('GESTION - FISCAL - DESASTRES'!#REF!="Media",'GESTION - FISCAL - DESASTRES'!#REF!="Moderado"),CONCATENATE("R5C",'GESTION - FISCAL - DESASTRES'!#REF!),"")</f>
        <v>#REF!</v>
      </c>
      <c r="X30" s="57" t="e">
        <f>IF(AND('GESTION - FISCAL - DESASTRES'!#REF!="Media",'GESTION - FISCAL - DESASTRES'!#REF!="Moderado"),CONCATENATE("R5C",'GESTION - FISCAL - DESASTRES'!#REF!),"")</f>
        <v>#REF!</v>
      </c>
      <c r="Y30" s="57" t="e">
        <f>IF(AND('GESTION - FISCAL - DESASTRES'!#REF!="Media",'GESTION - FISCAL - DESASTRES'!#REF!="Moderado"),CONCATENATE("R5C",'GESTION - FISCAL - DESASTRES'!#REF!),"")</f>
        <v>#REF!</v>
      </c>
      <c r="Z30" s="57" t="e">
        <f>IF(AND('GESTION - FISCAL - DESASTRES'!#REF!="Media",'GESTION - FISCAL - DESASTRES'!#REF!="Moderado"),CONCATENATE("R5C",'GESTION - FISCAL - DESASTRES'!#REF!),"")</f>
        <v>#REF!</v>
      </c>
      <c r="AA30" s="58" t="e">
        <f>IF(AND('GESTION - FISCAL - DESASTRES'!#REF!="Media",'GESTION - FISCAL - DESASTRES'!#REF!="Moderado"),CONCATENATE("R5C",'GESTION - FISCAL - DESASTRES'!#REF!),"")</f>
        <v>#REF!</v>
      </c>
      <c r="AB30" s="41" t="e">
        <f>IF(AND('GESTION - FISCAL - DESASTRES'!#REF!="Media",'GESTION - FISCAL - DESASTRES'!#REF!="Mayor"),CONCATENATE("R5C",'GESTION - FISCAL - DESASTRES'!#REF!),"")</f>
        <v>#REF!</v>
      </c>
      <c r="AC30" s="42" t="e">
        <f>IF(AND('GESTION - FISCAL - DESASTRES'!#REF!="Media",'GESTION - FISCAL - DESASTRES'!#REF!="Mayor"),CONCATENATE("R5C",'GESTION - FISCAL - DESASTRES'!#REF!),"")</f>
        <v>#REF!</v>
      </c>
      <c r="AD30" s="42" t="e">
        <f>IF(AND('GESTION - FISCAL - DESASTRES'!#REF!="Media",'GESTION - FISCAL - DESASTRES'!#REF!="Mayor"),CONCATENATE("R5C",'GESTION - FISCAL - DESASTRES'!#REF!),"")</f>
        <v>#REF!</v>
      </c>
      <c r="AE30" s="42" t="e">
        <f>IF(AND('GESTION - FISCAL - DESASTRES'!#REF!="Media",'GESTION - FISCAL - DESASTRES'!#REF!="Mayor"),CONCATENATE("R5C",'GESTION - FISCAL - DESASTRES'!#REF!),"")</f>
        <v>#REF!</v>
      </c>
      <c r="AF30" s="42" t="e">
        <f>IF(AND('GESTION - FISCAL - DESASTRES'!#REF!="Media",'GESTION - FISCAL - DESASTRES'!#REF!="Mayor"),CONCATENATE("R5C",'GESTION - FISCAL - DESASTRES'!#REF!),"")</f>
        <v>#REF!</v>
      </c>
      <c r="AG30" s="43" t="e">
        <f>IF(AND('GESTION - FISCAL - DESASTRES'!#REF!="Media",'GESTION - FISCAL - DESASTRES'!#REF!="Mayor"),CONCATENATE("R5C",'GESTION - FISCAL - DESASTRES'!#REF!),"")</f>
        <v>#REF!</v>
      </c>
      <c r="AH30" s="44" t="e">
        <f>IF(AND('GESTION - FISCAL - DESASTRES'!#REF!="Media",'GESTION - FISCAL - DESASTRES'!#REF!="Catastrófico"),CONCATENATE("R5C",'GESTION - FISCAL - DESASTRES'!#REF!),"")</f>
        <v>#REF!</v>
      </c>
      <c r="AI30" s="45" t="e">
        <f>IF(AND('GESTION - FISCAL - DESASTRES'!#REF!="Media",'GESTION - FISCAL - DESASTRES'!#REF!="Catastrófico"),CONCATENATE("R5C",'GESTION - FISCAL - DESASTRES'!#REF!),"")</f>
        <v>#REF!</v>
      </c>
      <c r="AJ30" s="45" t="e">
        <f>IF(AND('GESTION - FISCAL - DESASTRES'!#REF!="Media",'GESTION - FISCAL - DESASTRES'!#REF!="Catastrófico"),CONCATENATE("R5C",'GESTION - FISCAL - DESASTRES'!#REF!),"")</f>
        <v>#REF!</v>
      </c>
      <c r="AK30" s="45" t="e">
        <f>IF(AND('GESTION - FISCAL - DESASTRES'!#REF!="Media",'GESTION - FISCAL - DESASTRES'!#REF!="Catastrófico"),CONCATENATE("R5C",'GESTION - FISCAL - DESASTRES'!#REF!),"")</f>
        <v>#REF!</v>
      </c>
      <c r="AL30" s="45" t="e">
        <f>IF(AND('GESTION - FISCAL - DESASTRES'!#REF!="Media",'GESTION - FISCAL - DESASTRES'!#REF!="Catastrófico"),CONCATENATE("R5C",'GESTION - FISCAL - DESASTRES'!#REF!),"")</f>
        <v>#REF!</v>
      </c>
      <c r="AM30" s="46" t="e">
        <f>IF(AND('GESTION - FISCAL - DESASTRES'!#REF!="Media",'GESTION - FISCAL - DESASTRES'!#REF!="Catastrófico"),CONCATENATE("R5C",'GESTION - FISCAL - DESASTRES'!#REF!),"")</f>
        <v>#REF!</v>
      </c>
      <c r="AN30" s="72"/>
      <c r="AO30" s="370"/>
      <c r="AP30" s="371"/>
      <c r="AQ30" s="371"/>
      <c r="AR30" s="371"/>
      <c r="AS30" s="371"/>
      <c r="AT30" s="3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row>
    <row r="31" spans="1:76" ht="15" customHeight="1" x14ac:dyDescent="0.25">
      <c r="A31" s="72"/>
      <c r="B31" s="242"/>
      <c r="C31" s="242"/>
      <c r="D31" s="243"/>
      <c r="E31" s="341"/>
      <c r="F31" s="340"/>
      <c r="G31" s="340"/>
      <c r="H31" s="340"/>
      <c r="I31" s="356"/>
      <c r="J31" s="56" t="e">
        <f>IF(AND('GESTION - FISCAL - DESASTRES'!#REF!="Media",'GESTION - FISCAL - DESASTRES'!#REF!="Leve"),CONCATENATE("R6C",'GESTION - FISCAL - DESASTRES'!#REF!),"")</f>
        <v>#REF!</v>
      </c>
      <c r="K31" s="57" t="e">
        <f>IF(AND('GESTION - FISCAL - DESASTRES'!#REF!="Media",'GESTION - FISCAL - DESASTRES'!#REF!="Leve"),CONCATENATE("R6C",'GESTION - FISCAL - DESASTRES'!#REF!),"")</f>
        <v>#REF!</v>
      </c>
      <c r="L31" s="57" t="e">
        <f>IF(AND('GESTION - FISCAL - DESASTRES'!#REF!="Media",'GESTION - FISCAL - DESASTRES'!#REF!="Leve"),CONCATENATE("R6C",'GESTION - FISCAL - DESASTRES'!#REF!),"")</f>
        <v>#REF!</v>
      </c>
      <c r="M31" s="57" t="e">
        <f>IF(AND('GESTION - FISCAL - DESASTRES'!#REF!="Media",'GESTION - FISCAL - DESASTRES'!#REF!="Leve"),CONCATENATE("R6C",'GESTION - FISCAL - DESASTRES'!#REF!),"")</f>
        <v>#REF!</v>
      </c>
      <c r="N31" s="57" t="e">
        <f>IF(AND('GESTION - FISCAL - DESASTRES'!#REF!="Media",'GESTION - FISCAL - DESASTRES'!#REF!="Leve"),CONCATENATE("R6C",'GESTION - FISCAL - DESASTRES'!#REF!),"")</f>
        <v>#REF!</v>
      </c>
      <c r="O31" s="58" t="e">
        <f>IF(AND('GESTION - FISCAL - DESASTRES'!#REF!="Media",'GESTION - FISCAL - DESASTRES'!#REF!="Leve"),CONCATENATE("R6C",'GESTION - FISCAL - DESASTRES'!#REF!),"")</f>
        <v>#REF!</v>
      </c>
      <c r="P31" s="56" t="e">
        <f>IF(AND('GESTION - FISCAL - DESASTRES'!#REF!="Media",'GESTION - FISCAL - DESASTRES'!#REF!="Menor"),CONCATENATE("R6C",'GESTION - FISCAL - DESASTRES'!#REF!),"")</f>
        <v>#REF!</v>
      </c>
      <c r="Q31" s="57" t="e">
        <f>IF(AND('GESTION - FISCAL - DESASTRES'!#REF!="Media",'GESTION - FISCAL - DESASTRES'!#REF!="Menor"),CONCATENATE("R6C",'GESTION - FISCAL - DESASTRES'!#REF!),"")</f>
        <v>#REF!</v>
      </c>
      <c r="R31" s="57" t="e">
        <f>IF(AND('GESTION - FISCAL - DESASTRES'!#REF!="Media",'GESTION - FISCAL - DESASTRES'!#REF!="Menor"),CONCATENATE("R6C",'GESTION - FISCAL - DESASTRES'!#REF!),"")</f>
        <v>#REF!</v>
      </c>
      <c r="S31" s="57" t="e">
        <f>IF(AND('GESTION - FISCAL - DESASTRES'!#REF!="Media",'GESTION - FISCAL - DESASTRES'!#REF!="Menor"),CONCATENATE("R6C",'GESTION - FISCAL - DESASTRES'!#REF!),"")</f>
        <v>#REF!</v>
      </c>
      <c r="T31" s="57" t="e">
        <f>IF(AND('GESTION - FISCAL - DESASTRES'!#REF!="Media",'GESTION - FISCAL - DESASTRES'!#REF!="Menor"),CONCATENATE("R6C",'GESTION - FISCAL - DESASTRES'!#REF!),"")</f>
        <v>#REF!</v>
      </c>
      <c r="U31" s="58" t="e">
        <f>IF(AND('GESTION - FISCAL - DESASTRES'!#REF!="Media",'GESTION - FISCAL - DESASTRES'!#REF!="Menor"),CONCATENATE("R6C",'GESTION - FISCAL - DESASTRES'!#REF!),"")</f>
        <v>#REF!</v>
      </c>
      <c r="V31" s="56" t="e">
        <f>IF(AND('GESTION - FISCAL - DESASTRES'!#REF!="Media",'GESTION - FISCAL - DESASTRES'!#REF!="Moderado"),CONCATENATE("R6C",'GESTION - FISCAL - DESASTRES'!#REF!),"")</f>
        <v>#REF!</v>
      </c>
      <c r="W31" s="57" t="e">
        <f>IF(AND('GESTION - FISCAL - DESASTRES'!#REF!="Media",'GESTION - FISCAL - DESASTRES'!#REF!="Moderado"),CONCATENATE("R6C",'GESTION - FISCAL - DESASTRES'!#REF!),"")</f>
        <v>#REF!</v>
      </c>
      <c r="X31" s="57" t="e">
        <f>IF(AND('GESTION - FISCAL - DESASTRES'!#REF!="Media",'GESTION - FISCAL - DESASTRES'!#REF!="Moderado"),CONCATENATE("R6C",'GESTION - FISCAL - DESASTRES'!#REF!),"")</f>
        <v>#REF!</v>
      </c>
      <c r="Y31" s="57" t="e">
        <f>IF(AND('GESTION - FISCAL - DESASTRES'!#REF!="Media",'GESTION - FISCAL - DESASTRES'!#REF!="Moderado"),CONCATENATE("R6C",'GESTION - FISCAL - DESASTRES'!#REF!),"")</f>
        <v>#REF!</v>
      </c>
      <c r="Z31" s="57" t="e">
        <f>IF(AND('GESTION - FISCAL - DESASTRES'!#REF!="Media",'GESTION - FISCAL - DESASTRES'!#REF!="Moderado"),CONCATENATE("R6C",'GESTION - FISCAL - DESASTRES'!#REF!),"")</f>
        <v>#REF!</v>
      </c>
      <c r="AA31" s="58" t="e">
        <f>IF(AND('GESTION - FISCAL - DESASTRES'!#REF!="Media",'GESTION - FISCAL - DESASTRES'!#REF!="Moderado"),CONCATENATE("R6C",'GESTION - FISCAL - DESASTRES'!#REF!),"")</f>
        <v>#REF!</v>
      </c>
      <c r="AB31" s="41" t="e">
        <f>IF(AND('GESTION - FISCAL - DESASTRES'!#REF!="Media",'GESTION - FISCAL - DESASTRES'!#REF!="Mayor"),CONCATENATE("R6C",'GESTION - FISCAL - DESASTRES'!#REF!),"")</f>
        <v>#REF!</v>
      </c>
      <c r="AC31" s="42" t="e">
        <f>IF(AND('GESTION - FISCAL - DESASTRES'!#REF!="Media",'GESTION - FISCAL - DESASTRES'!#REF!="Mayor"),CONCATENATE("R6C",'GESTION - FISCAL - DESASTRES'!#REF!),"")</f>
        <v>#REF!</v>
      </c>
      <c r="AD31" s="42" t="e">
        <f>IF(AND('GESTION - FISCAL - DESASTRES'!#REF!="Media",'GESTION - FISCAL - DESASTRES'!#REF!="Mayor"),CONCATENATE("R6C",'GESTION - FISCAL - DESASTRES'!#REF!),"")</f>
        <v>#REF!</v>
      </c>
      <c r="AE31" s="42" t="e">
        <f>IF(AND('GESTION - FISCAL - DESASTRES'!#REF!="Media",'GESTION - FISCAL - DESASTRES'!#REF!="Mayor"),CONCATENATE("R6C",'GESTION - FISCAL - DESASTRES'!#REF!),"")</f>
        <v>#REF!</v>
      </c>
      <c r="AF31" s="42" t="e">
        <f>IF(AND('GESTION - FISCAL - DESASTRES'!#REF!="Media",'GESTION - FISCAL - DESASTRES'!#REF!="Mayor"),CONCATENATE("R6C",'GESTION - FISCAL - DESASTRES'!#REF!),"")</f>
        <v>#REF!</v>
      </c>
      <c r="AG31" s="43" t="e">
        <f>IF(AND('GESTION - FISCAL - DESASTRES'!#REF!="Media",'GESTION - FISCAL - DESASTRES'!#REF!="Mayor"),CONCATENATE("R6C",'GESTION - FISCAL - DESASTRES'!#REF!),"")</f>
        <v>#REF!</v>
      </c>
      <c r="AH31" s="44" t="e">
        <f>IF(AND('GESTION - FISCAL - DESASTRES'!#REF!="Media",'GESTION - FISCAL - DESASTRES'!#REF!="Catastrófico"),CONCATENATE("R6C",'GESTION - FISCAL - DESASTRES'!#REF!),"")</f>
        <v>#REF!</v>
      </c>
      <c r="AI31" s="45" t="e">
        <f>IF(AND('GESTION - FISCAL - DESASTRES'!#REF!="Media",'GESTION - FISCAL - DESASTRES'!#REF!="Catastrófico"),CONCATENATE("R6C",'GESTION - FISCAL - DESASTRES'!#REF!),"")</f>
        <v>#REF!</v>
      </c>
      <c r="AJ31" s="45" t="e">
        <f>IF(AND('GESTION - FISCAL - DESASTRES'!#REF!="Media",'GESTION - FISCAL - DESASTRES'!#REF!="Catastrófico"),CONCATENATE("R6C",'GESTION - FISCAL - DESASTRES'!#REF!),"")</f>
        <v>#REF!</v>
      </c>
      <c r="AK31" s="45" t="e">
        <f>IF(AND('GESTION - FISCAL - DESASTRES'!#REF!="Media",'GESTION - FISCAL - DESASTRES'!#REF!="Catastrófico"),CONCATENATE("R6C",'GESTION - FISCAL - DESASTRES'!#REF!),"")</f>
        <v>#REF!</v>
      </c>
      <c r="AL31" s="45" t="e">
        <f>IF(AND('GESTION - FISCAL - DESASTRES'!#REF!="Media",'GESTION - FISCAL - DESASTRES'!#REF!="Catastrófico"),CONCATENATE("R6C",'GESTION - FISCAL - DESASTRES'!#REF!),"")</f>
        <v>#REF!</v>
      </c>
      <c r="AM31" s="46" t="e">
        <f>IF(AND('GESTION - FISCAL - DESASTRES'!#REF!="Media",'GESTION - FISCAL - DESASTRES'!#REF!="Catastrófico"),CONCATENATE("R6C",'GESTION - FISCAL - DESASTRES'!#REF!),"")</f>
        <v>#REF!</v>
      </c>
      <c r="AN31" s="72"/>
      <c r="AO31" s="370"/>
      <c r="AP31" s="371"/>
      <c r="AQ31" s="371"/>
      <c r="AR31" s="371"/>
      <c r="AS31" s="371"/>
      <c r="AT31" s="3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row>
    <row r="32" spans="1:76" ht="15" customHeight="1" x14ac:dyDescent="0.25">
      <c r="A32" s="72"/>
      <c r="B32" s="242"/>
      <c r="C32" s="242"/>
      <c r="D32" s="243"/>
      <c r="E32" s="341"/>
      <c r="F32" s="340"/>
      <c r="G32" s="340"/>
      <c r="H32" s="340"/>
      <c r="I32" s="356"/>
      <c r="J32" s="56" t="e">
        <f>IF(AND('GESTION - FISCAL - DESASTRES'!#REF!="Media",'GESTION - FISCAL - DESASTRES'!#REF!="Leve"),CONCATENATE("R7C",'GESTION - FISCAL - DESASTRES'!#REF!),"")</f>
        <v>#REF!</v>
      </c>
      <c r="K32" s="57" t="e">
        <f>IF(AND('GESTION - FISCAL - DESASTRES'!#REF!="Media",'GESTION - FISCAL - DESASTRES'!#REF!="Leve"),CONCATENATE("R7C",'GESTION - FISCAL - DESASTRES'!#REF!),"")</f>
        <v>#REF!</v>
      </c>
      <c r="L32" s="57" t="e">
        <f>IF(AND('GESTION - FISCAL - DESASTRES'!#REF!="Media",'GESTION - FISCAL - DESASTRES'!#REF!="Leve"),CONCATENATE("R7C",'GESTION - FISCAL - DESASTRES'!#REF!),"")</f>
        <v>#REF!</v>
      </c>
      <c r="M32" s="57" t="e">
        <f>IF(AND('GESTION - FISCAL - DESASTRES'!#REF!="Media",'GESTION - FISCAL - DESASTRES'!#REF!="Leve"),CONCATENATE("R7C",'GESTION - FISCAL - DESASTRES'!#REF!),"")</f>
        <v>#REF!</v>
      </c>
      <c r="N32" s="57" t="e">
        <f>IF(AND('GESTION - FISCAL - DESASTRES'!#REF!="Media",'GESTION - FISCAL - DESASTRES'!#REF!="Leve"),CONCATENATE("R7C",'GESTION - FISCAL - DESASTRES'!#REF!),"")</f>
        <v>#REF!</v>
      </c>
      <c r="O32" s="58" t="e">
        <f>IF(AND('GESTION - FISCAL - DESASTRES'!#REF!="Media",'GESTION - FISCAL - DESASTRES'!#REF!="Leve"),CONCATENATE("R7C",'GESTION - FISCAL - DESASTRES'!#REF!),"")</f>
        <v>#REF!</v>
      </c>
      <c r="P32" s="56" t="e">
        <f>IF(AND('GESTION - FISCAL - DESASTRES'!#REF!="Media",'GESTION - FISCAL - DESASTRES'!#REF!="Menor"),CONCATENATE("R7C",'GESTION - FISCAL - DESASTRES'!#REF!),"")</f>
        <v>#REF!</v>
      </c>
      <c r="Q32" s="57" t="e">
        <f>IF(AND('GESTION - FISCAL - DESASTRES'!#REF!="Media",'GESTION - FISCAL - DESASTRES'!#REF!="Menor"),CONCATENATE("R7C",'GESTION - FISCAL - DESASTRES'!#REF!),"")</f>
        <v>#REF!</v>
      </c>
      <c r="R32" s="57" t="e">
        <f>IF(AND('GESTION - FISCAL - DESASTRES'!#REF!="Media",'GESTION - FISCAL - DESASTRES'!#REF!="Menor"),CONCATENATE("R7C",'GESTION - FISCAL - DESASTRES'!#REF!),"")</f>
        <v>#REF!</v>
      </c>
      <c r="S32" s="57" t="e">
        <f>IF(AND('GESTION - FISCAL - DESASTRES'!#REF!="Media",'GESTION - FISCAL - DESASTRES'!#REF!="Menor"),CONCATENATE("R7C",'GESTION - FISCAL - DESASTRES'!#REF!),"")</f>
        <v>#REF!</v>
      </c>
      <c r="T32" s="57" t="e">
        <f>IF(AND('GESTION - FISCAL - DESASTRES'!#REF!="Media",'GESTION - FISCAL - DESASTRES'!#REF!="Menor"),CONCATENATE("R7C",'GESTION - FISCAL - DESASTRES'!#REF!),"")</f>
        <v>#REF!</v>
      </c>
      <c r="U32" s="58" t="e">
        <f>IF(AND('GESTION - FISCAL - DESASTRES'!#REF!="Media",'GESTION - FISCAL - DESASTRES'!#REF!="Menor"),CONCATENATE("R7C",'GESTION - FISCAL - DESASTRES'!#REF!),"")</f>
        <v>#REF!</v>
      </c>
      <c r="V32" s="56" t="e">
        <f>IF(AND('GESTION - FISCAL - DESASTRES'!#REF!="Media",'GESTION - FISCAL - DESASTRES'!#REF!="Moderado"),CONCATENATE("R7C",'GESTION - FISCAL - DESASTRES'!#REF!),"")</f>
        <v>#REF!</v>
      </c>
      <c r="W32" s="57" t="e">
        <f>IF(AND('GESTION - FISCAL - DESASTRES'!#REF!="Media",'GESTION - FISCAL - DESASTRES'!#REF!="Moderado"),CONCATENATE("R7C",'GESTION - FISCAL - DESASTRES'!#REF!),"")</f>
        <v>#REF!</v>
      </c>
      <c r="X32" s="57" t="e">
        <f>IF(AND('GESTION - FISCAL - DESASTRES'!#REF!="Media",'GESTION - FISCAL - DESASTRES'!#REF!="Moderado"),CONCATENATE("R7C",'GESTION - FISCAL - DESASTRES'!#REF!),"")</f>
        <v>#REF!</v>
      </c>
      <c r="Y32" s="57" t="e">
        <f>IF(AND('GESTION - FISCAL - DESASTRES'!#REF!="Media",'GESTION - FISCAL - DESASTRES'!#REF!="Moderado"),CONCATENATE("R7C",'GESTION - FISCAL - DESASTRES'!#REF!),"")</f>
        <v>#REF!</v>
      </c>
      <c r="Z32" s="57" t="e">
        <f>IF(AND('GESTION - FISCAL - DESASTRES'!#REF!="Media",'GESTION - FISCAL - DESASTRES'!#REF!="Moderado"),CONCATENATE("R7C",'GESTION - FISCAL - DESASTRES'!#REF!),"")</f>
        <v>#REF!</v>
      </c>
      <c r="AA32" s="58" t="e">
        <f>IF(AND('GESTION - FISCAL - DESASTRES'!#REF!="Media",'GESTION - FISCAL - DESASTRES'!#REF!="Moderado"),CONCATENATE("R7C",'GESTION - FISCAL - DESASTRES'!#REF!),"")</f>
        <v>#REF!</v>
      </c>
      <c r="AB32" s="41" t="e">
        <f>IF(AND('GESTION - FISCAL - DESASTRES'!#REF!="Media",'GESTION - FISCAL - DESASTRES'!#REF!="Mayor"),CONCATENATE("R7C",'GESTION - FISCAL - DESASTRES'!#REF!),"")</f>
        <v>#REF!</v>
      </c>
      <c r="AC32" s="42" t="e">
        <f>IF(AND('GESTION - FISCAL - DESASTRES'!#REF!="Media",'GESTION - FISCAL - DESASTRES'!#REF!="Mayor"),CONCATENATE("R7C",'GESTION - FISCAL - DESASTRES'!#REF!),"")</f>
        <v>#REF!</v>
      </c>
      <c r="AD32" s="42" t="e">
        <f>IF(AND('GESTION - FISCAL - DESASTRES'!#REF!="Media",'GESTION - FISCAL - DESASTRES'!#REF!="Mayor"),CONCATENATE("R7C",'GESTION - FISCAL - DESASTRES'!#REF!),"")</f>
        <v>#REF!</v>
      </c>
      <c r="AE32" s="42" t="e">
        <f>IF(AND('GESTION - FISCAL - DESASTRES'!#REF!="Media",'GESTION - FISCAL - DESASTRES'!#REF!="Mayor"),CONCATENATE("R7C",'GESTION - FISCAL - DESASTRES'!#REF!),"")</f>
        <v>#REF!</v>
      </c>
      <c r="AF32" s="42" t="e">
        <f>IF(AND('GESTION - FISCAL - DESASTRES'!#REF!="Media",'GESTION - FISCAL - DESASTRES'!#REF!="Mayor"),CONCATENATE("R7C",'GESTION - FISCAL - DESASTRES'!#REF!),"")</f>
        <v>#REF!</v>
      </c>
      <c r="AG32" s="43" t="e">
        <f>IF(AND('GESTION - FISCAL - DESASTRES'!#REF!="Media",'GESTION - FISCAL - DESASTRES'!#REF!="Mayor"),CONCATENATE("R7C",'GESTION - FISCAL - DESASTRES'!#REF!),"")</f>
        <v>#REF!</v>
      </c>
      <c r="AH32" s="44" t="e">
        <f>IF(AND('GESTION - FISCAL - DESASTRES'!#REF!="Media",'GESTION - FISCAL - DESASTRES'!#REF!="Catastrófico"),CONCATENATE("R7C",'GESTION - FISCAL - DESASTRES'!#REF!),"")</f>
        <v>#REF!</v>
      </c>
      <c r="AI32" s="45" t="e">
        <f>IF(AND('GESTION - FISCAL - DESASTRES'!#REF!="Media",'GESTION - FISCAL - DESASTRES'!#REF!="Catastrófico"),CONCATENATE("R7C",'GESTION - FISCAL - DESASTRES'!#REF!),"")</f>
        <v>#REF!</v>
      </c>
      <c r="AJ32" s="45" t="e">
        <f>IF(AND('GESTION - FISCAL - DESASTRES'!#REF!="Media",'GESTION - FISCAL - DESASTRES'!#REF!="Catastrófico"),CONCATENATE("R7C",'GESTION - FISCAL - DESASTRES'!#REF!),"")</f>
        <v>#REF!</v>
      </c>
      <c r="AK32" s="45" t="e">
        <f>IF(AND('GESTION - FISCAL - DESASTRES'!#REF!="Media",'GESTION - FISCAL - DESASTRES'!#REF!="Catastrófico"),CONCATENATE("R7C",'GESTION - FISCAL - DESASTRES'!#REF!),"")</f>
        <v>#REF!</v>
      </c>
      <c r="AL32" s="45" t="e">
        <f>IF(AND('GESTION - FISCAL - DESASTRES'!#REF!="Media",'GESTION - FISCAL - DESASTRES'!#REF!="Catastrófico"),CONCATENATE("R7C",'GESTION - FISCAL - DESASTRES'!#REF!),"")</f>
        <v>#REF!</v>
      </c>
      <c r="AM32" s="46" t="e">
        <f>IF(AND('GESTION - FISCAL - DESASTRES'!#REF!="Media",'GESTION - FISCAL - DESASTRES'!#REF!="Catastrófico"),CONCATENATE("R7C",'GESTION - FISCAL - DESASTRES'!#REF!),"")</f>
        <v>#REF!</v>
      </c>
      <c r="AN32" s="72"/>
      <c r="AO32" s="370"/>
      <c r="AP32" s="371"/>
      <c r="AQ32" s="371"/>
      <c r="AR32" s="371"/>
      <c r="AS32" s="371"/>
      <c r="AT32" s="3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row>
    <row r="33" spans="1:80" ht="15" customHeight="1" x14ac:dyDescent="0.25">
      <c r="A33" s="72"/>
      <c r="B33" s="242"/>
      <c r="C33" s="242"/>
      <c r="D33" s="243"/>
      <c r="E33" s="341"/>
      <c r="F33" s="340"/>
      <c r="G33" s="340"/>
      <c r="H33" s="340"/>
      <c r="I33" s="356"/>
      <c r="J33" s="56" t="e">
        <f>IF(AND('GESTION - FISCAL - DESASTRES'!#REF!="Media",'GESTION - FISCAL - DESASTRES'!#REF!="Leve"),CONCATENATE("R8C",'GESTION - FISCAL - DESASTRES'!#REF!),"")</f>
        <v>#REF!</v>
      </c>
      <c r="K33" s="57" t="e">
        <f>IF(AND('GESTION - FISCAL - DESASTRES'!#REF!="Media",'GESTION - FISCAL - DESASTRES'!#REF!="Leve"),CONCATENATE("R8C",'GESTION - FISCAL - DESASTRES'!#REF!),"")</f>
        <v>#REF!</v>
      </c>
      <c r="L33" s="57" t="e">
        <f>IF(AND('GESTION - FISCAL - DESASTRES'!#REF!="Media",'GESTION - FISCAL - DESASTRES'!#REF!="Leve"),CONCATENATE("R8C",'GESTION - FISCAL - DESASTRES'!#REF!),"")</f>
        <v>#REF!</v>
      </c>
      <c r="M33" s="57" t="e">
        <f>IF(AND('GESTION - FISCAL - DESASTRES'!#REF!="Media",'GESTION - FISCAL - DESASTRES'!#REF!="Leve"),CONCATENATE("R8C",'GESTION - FISCAL - DESASTRES'!#REF!),"")</f>
        <v>#REF!</v>
      </c>
      <c r="N33" s="57" t="e">
        <f>IF(AND('GESTION - FISCAL - DESASTRES'!#REF!="Media",'GESTION - FISCAL - DESASTRES'!#REF!="Leve"),CONCATENATE("R8C",'GESTION - FISCAL - DESASTRES'!#REF!),"")</f>
        <v>#REF!</v>
      </c>
      <c r="O33" s="58" t="e">
        <f>IF(AND('GESTION - FISCAL - DESASTRES'!#REF!="Media",'GESTION - FISCAL - DESASTRES'!#REF!="Leve"),CONCATENATE("R8C",'GESTION - FISCAL - DESASTRES'!#REF!),"")</f>
        <v>#REF!</v>
      </c>
      <c r="P33" s="56" t="e">
        <f>IF(AND('GESTION - FISCAL - DESASTRES'!#REF!="Media",'GESTION - FISCAL - DESASTRES'!#REF!="Menor"),CONCATENATE("R8C",'GESTION - FISCAL - DESASTRES'!#REF!),"")</f>
        <v>#REF!</v>
      </c>
      <c r="Q33" s="57" t="e">
        <f>IF(AND('GESTION - FISCAL - DESASTRES'!#REF!="Media",'GESTION - FISCAL - DESASTRES'!#REF!="Menor"),CONCATENATE("R8C",'GESTION - FISCAL - DESASTRES'!#REF!),"")</f>
        <v>#REF!</v>
      </c>
      <c r="R33" s="57" t="e">
        <f>IF(AND('GESTION - FISCAL - DESASTRES'!#REF!="Media",'GESTION - FISCAL - DESASTRES'!#REF!="Menor"),CONCATENATE("R8C",'GESTION - FISCAL - DESASTRES'!#REF!),"")</f>
        <v>#REF!</v>
      </c>
      <c r="S33" s="57" t="e">
        <f>IF(AND('GESTION - FISCAL - DESASTRES'!#REF!="Media",'GESTION - FISCAL - DESASTRES'!#REF!="Menor"),CONCATENATE("R8C",'GESTION - FISCAL - DESASTRES'!#REF!),"")</f>
        <v>#REF!</v>
      </c>
      <c r="T33" s="57" t="e">
        <f>IF(AND('GESTION - FISCAL - DESASTRES'!#REF!="Media",'GESTION - FISCAL - DESASTRES'!#REF!="Menor"),CONCATENATE("R8C",'GESTION - FISCAL - DESASTRES'!#REF!),"")</f>
        <v>#REF!</v>
      </c>
      <c r="U33" s="58" t="e">
        <f>IF(AND('GESTION - FISCAL - DESASTRES'!#REF!="Media",'GESTION - FISCAL - DESASTRES'!#REF!="Menor"),CONCATENATE("R8C",'GESTION - FISCAL - DESASTRES'!#REF!),"")</f>
        <v>#REF!</v>
      </c>
      <c r="V33" s="56" t="e">
        <f>IF(AND('GESTION - FISCAL - DESASTRES'!#REF!="Media",'GESTION - FISCAL - DESASTRES'!#REF!="Moderado"),CONCATENATE("R8C",'GESTION - FISCAL - DESASTRES'!#REF!),"")</f>
        <v>#REF!</v>
      </c>
      <c r="W33" s="57" t="e">
        <f>IF(AND('GESTION - FISCAL - DESASTRES'!#REF!="Media",'GESTION - FISCAL - DESASTRES'!#REF!="Moderado"),CONCATENATE("R8C",'GESTION - FISCAL - DESASTRES'!#REF!),"")</f>
        <v>#REF!</v>
      </c>
      <c r="X33" s="57" t="e">
        <f>IF(AND('GESTION - FISCAL - DESASTRES'!#REF!="Media",'GESTION - FISCAL - DESASTRES'!#REF!="Moderado"),CONCATENATE("R8C",'GESTION - FISCAL - DESASTRES'!#REF!),"")</f>
        <v>#REF!</v>
      </c>
      <c r="Y33" s="57" t="e">
        <f>IF(AND('GESTION - FISCAL - DESASTRES'!#REF!="Media",'GESTION - FISCAL - DESASTRES'!#REF!="Moderado"),CONCATENATE("R8C",'GESTION - FISCAL - DESASTRES'!#REF!),"")</f>
        <v>#REF!</v>
      </c>
      <c r="Z33" s="57" t="e">
        <f>IF(AND('GESTION - FISCAL - DESASTRES'!#REF!="Media",'GESTION - FISCAL - DESASTRES'!#REF!="Moderado"),CONCATENATE("R8C",'GESTION - FISCAL - DESASTRES'!#REF!),"")</f>
        <v>#REF!</v>
      </c>
      <c r="AA33" s="58" t="e">
        <f>IF(AND('GESTION - FISCAL - DESASTRES'!#REF!="Media",'GESTION - FISCAL - DESASTRES'!#REF!="Moderado"),CONCATENATE("R8C",'GESTION - FISCAL - DESASTRES'!#REF!),"")</f>
        <v>#REF!</v>
      </c>
      <c r="AB33" s="41" t="e">
        <f>IF(AND('GESTION - FISCAL - DESASTRES'!#REF!="Media",'GESTION - FISCAL - DESASTRES'!#REF!="Mayor"),CONCATENATE("R8C",'GESTION - FISCAL - DESASTRES'!#REF!),"")</f>
        <v>#REF!</v>
      </c>
      <c r="AC33" s="42" t="e">
        <f>IF(AND('GESTION - FISCAL - DESASTRES'!#REF!="Media",'GESTION - FISCAL - DESASTRES'!#REF!="Mayor"),CONCATENATE("R8C",'GESTION - FISCAL - DESASTRES'!#REF!),"")</f>
        <v>#REF!</v>
      </c>
      <c r="AD33" s="42" t="e">
        <f>IF(AND('GESTION - FISCAL - DESASTRES'!#REF!="Media",'GESTION - FISCAL - DESASTRES'!#REF!="Mayor"),CONCATENATE("R8C",'GESTION - FISCAL - DESASTRES'!#REF!),"")</f>
        <v>#REF!</v>
      </c>
      <c r="AE33" s="42" t="e">
        <f>IF(AND('GESTION - FISCAL - DESASTRES'!#REF!="Media",'GESTION - FISCAL - DESASTRES'!#REF!="Mayor"),CONCATENATE("R8C",'GESTION - FISCAL - DESASTRES'!#REF!),"")</f>
        <v>#REF!</v>
      </c>
      <c r="AF33" s="42" t="e">
        <f>IF(AND('GESTION - FISCAL - DESASTRES'!#REF!="Media",'GESTION - FISCAL - DESASTRES'!#REF!="Mayor"),CONCATENATE("R8C",'GESTION - FISCAL - DESASTRES'!#REF!),"")</f>
        <v>#REF!</v>
      </c>
      <c r="AG33" s="43" t="e">
        <f>IF(AND('GESTION - FISCAL - DESASTRES'!#REF!="Media",'GESTION - FISCAL - DESASTRES'!#REF!="Mayor"),CONCATENATE("R8C",'GESTION - FISCAL - DESASTRES'!#REF!),"")</f>
        <v>#REF!</v>
      </c>
      <c r="AH33" s="44" t="e">
        <f>IF(AND('GESTION - FISCAL - DESASTRES'!#REF!="Media",'GESTION - FISCAL - DESASTRES'!#REF!="Catastrófico"),CONCATENATE("R8C",'GESTION - FISCAL - DESASTRES'!#REF!),"")</f>
        <v>#REF!</v>
      </c>
      <c r="AI33" s="45" t="e">
        <f>IF(AND('GESTION - FISCAL - DESASTRES'!#REF!="Media",'GESTION - FISCAL - DESASTRES'!#REF!="Catastrófico"),CONCATENATE("R8C",'GESTION - FISCAL - DESASTRES'!#REF!),"")</f>
        <v>#REF!</v>
      </c>
      <c r="AJ33" s="45" t="e">
        <f>IF(AND('GESTION - FISCAL - DESASTRES'!#REF!="Media",'GESTION - FISCAL - DESASTRES'!#REF!="Catastrófico"),CONCATENATE("R8C",'GESTION - FISCAL - DESASTRES'!#REF!),"")</f>
        <v>#REF!</v>
      </c>
      <c r="AK33" s="45" t="e">
        <f>IF(AND('GESTION - FISCAL - DESASTRES'!#REF!="Media",'GESTION - FISCAL - DESASTRES'!#REF!="Catastrófico"),CONCATENATE("R8C",'GESTION - FISCAL - DESASTRES'!#REF!),"")</f>
        <v>#REF!</v>
      </c>
      <c r="AL33" s="45" t="e">
        <f>IF(AND('GESTION - FISCAL - DESASTRES'!#REF!="Media",'GESTION - FISCAL - DESASTRES'!#REF!="Catastrófico"),CONCATENATE("R8C",'GESTION - FISCAL - DESASTRES'!#REF!),"")</f>
        <v>#REF!</v>
      </c>
      <c r="AM33" s="46" t="e">
        <f>IF(AND('GESTION - FISCAL - DESASTRES'!#REF!="Media",'GESTION - FISCAL - DESASTRES'!#REF!="Catastrófico"),CONCATENATE("R8C",'GESTION - FISCAL - DESASTRES'!#REF!),"")</f>
        <v>#REF!</v>
      </c>
      <c r="AN33" s="72"/>
      <c r="AO33" s="370"/>
      <c r="AP33" s="371"/>
      <c r="AQ33" s="371"/>
      <c r="AR33" s="371"/>
      <c r="AS33" s="371"/>
      <c r="AT33" s="3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row>
    <row r="34" spans="1:80" ht="15" customHeight="1" x14ac:dyDescent="0.25">
      <c r="A34" s="72"/>
      <c r="B34" s="242"/>
      <c r="C34" s="242"/>
      <c r="D34" s="243"/>
      <c r="E34" s="341"/>
      <c r="F34" s="340"/>
      <c r="G34" s="340"/>
      <c r="H34" s="340"/>
      <c r="I34" s="356"/>
      <c r="J34" s="56" t="e">
        <f>IF(AND('GESTION - FISCAL - DESASTRES'!#REF!="Media",'GESTION - FISCAL - DESASTRES'!#REF!="Leve"),CONCATENATE("R9C",'GESTION - FISCAL - DESASTRES'!#REF!),"")</f>
        <v>#REF!</v>
      </c>
      <c r="K34" s="57" t="e">
        <f>IF(AND('GESTION - FISCAL - DESASTRES'!#REF!="Media",'GESTION - FISCAL - DESASTRES'!#REF!="Leve"),CONCATENATE("R9C",'GESTION - FISCAL - DESASTRES'!#REF!),"")</f>
        <v>#REF!</v>
      </c>
      <c r="L34" s="57" t="e">
        <f>IF(AND('GESTION - FISCAL - DESASTRES'!#REF!="Media",'GESTION - FISCAL - DESASTRES'!#REF!="Leve"),CONCATENATE("R9C",'GESTION - FISCAL - DESASTRES'!#REF!),"")</f>
        <v>#REF!</v>
      </c>
      <c r="M34" s="57" t="e">
        <f>IF(AND('GESTION - FISCAL - DESASTRES'!#REF!="Media",'GESTION - FISCAL - DESASTRES'!#REF!="Leve"),CONCATENATE("R9C",'GESTION - FISCAL - DESASTRES'!#REF!),"")</f>
        <v>#REF!</v>
      </c>
      <c r="N34" s="57" t="e">
        <f>IF(AND('GESTION - FISCAL - DESASTRES'!#REF!="Media",'GESTION - FISCAL - DESASTRES'!#REF!="Leve"),CONCATENATE("R9C",'GESTION - FISCAL - DESASTRES'!#REF!),"")</f>
        <v>#REF!</v>
      </c>
      <c r="O34" s="58" t="e">
        <f>IF(AND('GESTION - FISCAL - DESASTRES'!#REF!="Media",'GESTION - FISCAL - DESASTRES'!#REF!="Leve"),CONCATENATE("R9C",'GESTION - FISCAL - DESASTRES'!#REF!),"")</f>
        <v>#REF!</v>
      </c>
      <c r="P34" s="56" t="e">
        <f>IF(AND('GESTION - FISCAL - DESASTRES'!#REF!="Media",'GESTION - FISCAL - DESASTRES'!#REF!="Menor"),CONCATENATE("R9C",'GESTION - FISCAL - DESASTRES'!#REF!),"")</f>
        <v>#REF!</v>
      </c>
      <c r="Q34" s="57" t="e">
        <f>IF(AND('GESTION - FISCAL - DESASTRES'!#REF!="Media",'GESTION - FISCAL - DESASTRES'!#REF!="Menor"),CONCATENATE("R9C",'GESTION - FISCAL - DESASTRES'!#REF!),"")</f>
        <v>#REF!</v>
      </c>
      <c r="R34" s="57" t="e">
        <f>IF(AND('GESTION - FISCAL - DESASTRES'!#REF!="Media",'GESTION - FISCAL - DESASTRES'!#REF!="Menor"),CONCATENATE("R9C",'GESTION - FISCAL - DESASTRES'!#REF!),"")</f>
        <v>#REF!</v>
      </c>
      <c r="S34" s="57" t="e">
        <f>IF(AND('GESTION - FISCAL - DESASTRES'!#REF!="Media",'GESTION - FISCAL - DESASTRES'!#REF!="Menor"),CONCATENATE("R9C",'GESTION - FISCAL - DESASTRES'!#REF!),"")</f>
        <v>#REF!</v>
      </c>
      <c r="T34" s="57" t="e">
        <f>IF(AND('GESTION - FISCAL - DESASTRES'!#REF!="Media",'GESTION - FISCAL - DESASTRES'!#REF!="Menor"),CONCATENATE("R9C",'GESTION - FISCAL - DESASTRES'!#REF!),"")</f>
        <v>#REF!</v>
      </c>
      <c r="U34" s="58" t="e">
        <f>IF(AND('GESTION - FISCAL - DESASTRES'!#REF!="Media",'GESTION - FISCAL - DESASTRES'!#REF!="Menor"),CONCATENATE("R9C",'GESTION - FISCAL - DESASTRES'!#REF!),"")</f>
        <v>#REF!</v>
      </c>
      <c r="V34" s="56" t="e">
        <f>IF(AND('GESTION - FISCAL - DESASTRES'!#REF!="Media",'GESTION - FISCAL - DESASTRES'!#REF!="Moderado"),CONCATENATE("R9C",'GESTION - FISCAL - DESASTRES'!#REF!),"")</f>
        <v>#REF!</v>
      </c>
      <c r="W34" s="57" t="e">
        <f>IF(AND('GESTION - FISCAL - DESASTRES'!#REF!="Media",'GESTION - FISCAL - DESASTRES'!#REF!="Moderado"),CONCATENATE("R9C",'GESTION - FISCAL - DESASTRES'!#REF!),"")</f>
        <v>#REF!</v>
      </c>
      <c r="X34" s="57" t="e">
        <f>IF(AND('GESTION - FISCAL - DESASTRES'!#REF!="Media",'GESTION - FISCAL - DESASTRES'!#REF!="Moderado"),CONCATENATE("R9C",'GESTION - FISCAL - DESASTRES'!#REF!),"")</f>
        <v>#REF!</v>
      </c>
      <c r="Y34" s="57" t="e">
        <f>IF(AND('GESTION - FISCAL - DESASTRES'!#REF!="Media",'GESTION - FISCAL - DESASTRES'!#REF!="Moderado"),CONCATENATE("R9C",'GESTION - FISCAL - DESASTRES'!#REF!),"")</f>
        <v>#REF!</v>
      </c>
      <c r="Z34" s="57" t="e">
        <f>IF(AND('GESTION - FISCAL - DESASTRES'!#REF!="Media",'GESTION - FISCAL - DESASTRES'!#REF!="Moderado"),CONCATENATE("R9C",'GESTION - FISCAL - DESASTRES'!#REF!),"")</f>
        <v>#REF!</v>
      </c>
      <c r="AA34" s="58" t="e">
        <f>IF(AND('GESTION - FISCAL - DESASTRES'!#REF!="Media",'GESTION - FISCAL - DESASTRES'!#REF!="Moderado"),CONCATENATE("R9C",'GESTION - FISCAL - DESASTRES'!#REF!),"")</f>
        <v>#REF!</v>
      </c>
      <c r="AB34" s="41" t="e">
        <f>IF(AND('GESTION - FISCAL - DESASTRES'!#REF!="Media",'GESTION - FISCAL - DESASTRES'!#REF!="Mayor"),CONCATENATE("R9C",'GESTION - FISCAL - DESASTRES'!#REF!),"")</f>
        <v>#REF!</v>
      </c>
      <c r="AC34" s="42" t="e">
        <f>IF(AND('GESTION - FISCAL - DESASTRES'!#REF!="Media",'GESTION - FISCAL - DESASTRES'!#REF!="Mayor"),CONCATENATE("R9C",'GESTION - FISCAL - DESASTRES'!#REF!),"")</f>
        <v>#REF!</v>
      </c>
      <c r="AD34" s="42" t="e">
        <f>IF(AND('GESTION - FISCAL - DESASTRES'!#REF!="Media",'GESTION - FISCAL - DESASTRES'!#REF!="Mayor"),CONCATENATE("R9C",'GESTION - FISCAL - DESASTRES'!#REF!),"")</f>
        <v>#REF!</v>
      </c>
      <c r="AE34" s="42" t="e">
        <f>IF(AND('GESTION - FISCAL - DESASTRES'!#REF!="Media",'GESTION - FISCAL - DESASTRES'!#REF!="Mayor"),CONCATENATE("R9C",'GESTION - FISCAL - DESASTRES'!#REF!),"")</f>
        <v>#REF!</v>
      </c>
      <c r="AF34" s="42" t="e">
        <f>IF(AND('GESTION - FISCAL - DESASTRES'!#REF!="Media",'GESTION - FISCAL - DESASTRES'!#REF!="Mayor"),CONCATENATE("R9C",'GESTION - FISCAL - DESASTRES'!#REF!),"")</f>
        <v>#REF!</v>
      </c>
      <c r="AG34" s="43" t="e">
        <f>IF(AND('GESTION - FISCAL - DESASTRES'!#REF!="Media",'GESTION - FISCAL - DESASTRES'!#REF!="Mayor"),CONCATENATE("R9C",'GESTION - FISCAL - DESASTRES'!#REF!),"")</f>
        <v>#REF!</v>
      </c>
      <c r="AH34" s="44" t="e">
        <f>IF(AND('GESTION - FISCAL - DESASTRES'!#REF!="Media",'GESTION - FISCAL - DESASTRES'!#REF!="Catastrófico"),CONCATENATE("R9C",'GESTION - FISCAL - DESASTRES'!#REF!),"")</f>
        <v>#REF!</v>
      </c>
      <c r="AI34" s="45" t="e">
        <f>IF(AND('GESTION - FISCAL - DESASTRES'!#REF!="Media",'GESTION - FISCAL - DESASTRES'!#REF!="Catastrófico"),CONCATENATE("R9C",'GESTION - FISCAL - DESASTRES'!#REF!),"")</f>
        <v>#REF!</v>
      </c>
      <c r="AJ34" s="45" t="e">
        <f>IF(AND('GESTION - FISCAL - DESASTRES'!#REF!="Media",'GESTION - FISCAL - DESASTRES'!#REF!="Catastrófico"),CONCATENATE("R9C",'GESTION - FISCAL - DESASTRES'!#REF!),"")</f>
        <v>#REF!</v>
      </c>
      <c r="AK34" s="45" t="e">
        <f>IF(AND('GESTION - FISCAL - DESASTRES'!#REF!="Media",'GESTION - FISCAL - DESASTRES'!#REF!="Catastrófico"),CONCATENATE("R9C",'GESTION - FISCAL - DESASTRES'!#REF!),"")</f>
        <v>#REF!</v>
      </c>
      <c r="AL34" s="45" t="e">
        <f>IF(AND('GESTION - FISCAL - DESASTRES'!#REF!="Media",'GESTION - FISCAL - DESASTRES'!#REF!="Catastrófico"),CONCATENATE("R9C",'GESTION - FISCAL - DESASTRES'!#REF!),"")</f>
        <v>#REF!</v>
      </c>
      <c r="AM34" s="46" t="e">
        <f>IF(AND('GESTION - FISCAL - DESASTRES'!#REF!="Media",'GESTION - FISCAL - DESASTRES'!#REF!="Catastrófico"),CONCATENATE("R9C",'GESTION - FISCAL - DESASTRES'!#REF!),"")</f>
        <v>#REF!</v>
      </c>
      <c r="AN34" s="72"/>
      <c r="AO34" s="370"/>
      <c r="AP34" s="371"/>
      <c r="AQ34" s="371"/>
      <c r="AR34" s="371"/>
      <c r="AS34" s="371"/>
      <c r="AT34" s="3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row>
    <row r="35" spans="1:80" ht="15.75" customHeight="1" thickBot="1" x14ac:dyDescent="0.3">
      <c r="A35" s="72"/>
      <c r="B35" s="242"/>
      <c r="C35" s="242"/>
      <c r="D35" s="243"/>
      <c r="E35" s="342"/>
      <c r="F35" s="343"/>
      <c r="G35" s="343"/>
      <c r="H35" s="343"/>
      <c r="I35" s="357"/>
      <c r="J35" s="56" t="e">
        <f>IF(AND('GESTION - FISCAL - DESASTRES'!#REF!="Media",'GESTION - FISCAL - DESASTRES'!#REF!="Leve"),CONCATENATE("R10C",'GESTION - FISCAL - DESASTRES'!#REF!),"")</f>
        <v>#REF!</v>
      </c>
      <c r="K35" s="57" t="e">
        <f>IF(AND('GESTION - FISCAL - DESASTRES'!#REF!="Media",'GESTION - FISCAL - DESASTRES'!#REF!="Leve"),CONCATENATE("R10C",'GESTION - FISCAL - DESASTRES'!#REF!),"")</f>
        <v>#REF!</v>
      </c>
      <c r="L35" s="57" t="e">
        <f>IF(AND('GESTION - FISCAL - DESASTRES'!#REF!="Media",'GESTION - FISCAL - DESASTRES'!#REF!="Leve"),CONCATENATE("R10C",'GESTION - FISCAL - DESASTRES'!#REF!),"")</f>
        <v>#REF!</v>
      </c>
      <c r="M35" s="57" t="e">
        <f>IF(AND('GESTION - FISCAL - DESASTRES'!#REF!="Media",'GESTION - FISCAL - DESASTRES'!#REF!="Leve"),CONCATENATE("R10C",'GESTION - FISCAL - DESASTRES'!#REF!),"")</f>
        <v>#REF!</v>
      </c>
      <c r="N35" s="57" t="e">
        <f>IF(AND('GESTION - FISCAL - DESASTRES'!#REF!="Media",'GESTION - FISCAL - DESASTRES'!#REF!="Leve"),CONCATENATE("R10C",'GESTION - FISCAL - DESASTRES'!#REF!),"")</f>
        <v>#REF!</v>
      </c>
      <c r="O35" s="58" t="e">
        <f>IF(AND('GESTION - FISCAL - DESASTRES'!#REF!="Media",'GESTION - FISCAL - DESASTRES'!#REF!="Leve"),CONCATENATE("R10C",'GESTION - FISCAL - DESASTRES'!#REF!),"")</f>
        <v>#REF!</v>
      </c>
      <c r="P35" s="56" t="e">
        <f>IF(AND('GESTION - FISCAL - DESASTRES'!#REF!="Media",'GESTION - FISCAL - DESASTRES'!#REF!="Menor"),CONCATENATE("R10C",'GESTION - FISCAL - DESASTRES'!#REF!),"")</f>
        <v>#REF!</v>
      </c>
      <c r="Q35" s="57" t="e">
        <f>IF(AND('GESTION - FISCAL - DESASTRES'!#REF!="Media",'GESTION - FISCAL - DESASTRES'!#REF!="Menor"),CONCATENATE("R10C",'GESTION - FISCAL - DESASTRES'!#REF!),"")</f>
        <v>#REF!</v>
      </c>
      <c r="R35" s="57" t="e">
        <f>IF(AND('GESTION - FISCAL - DESASTRES'!#REF!="Media",'GESTION - FISCAL - DESASTRES'!#REF!="Menor"),CONCATENATE("R10C",'GESTION - FISCAL - DESASTRES'!#REF!),"")</f>
        <v>#REF!</v>
      </c>
      <c r="S35" s="57" t="e">
        <f>IF(AND('GESTION - FISCAL - DESASTRES'!#REF!="Media",'GESTION - FISCAL - DESASTRES'!#REF!="Menor"),CONCATENATE("R10C",'GESTION - FISCAL - DESASTRES'!#REF!),"")</f>
        <v>#REF!</v>
      </c>
      <c r="T35" s="57" t="e">
        <f>IF(AND('GESTION - FISCAL - DESASTRES'!#REF!="Media",'GESTION - FISCAL - DESASTRES'!#REF!="Menor"),CONCATENATE("R10C",'GESTION - FISCAL - DESASTRES'!#REF!),"")</f>
        <v>#REF!</v>
      </c>
      <c r="U35" s="58" t="e">
        <f>IF(AND('GESTION - FISCAL - DESASTRES'!#REF!="Media",'GESTION - FISCAL - DESASTRES'!#REF!="Menor"),CONCATENATE("R10C",'GESTION - FISCAL - DESASTRES'!#REF!),"")</f>
        <v>#REF!</v>
      </c>
      <c r="V35" s="56" t="e">
        <f>IF(AND('GESTION - FISCAL - DESASTRES'!#REF!="Media",'GESTION - FISCAL - DESASTRES'!#REF!="Moderado"),CONCATENATE("R10C",'GESTION - FISCAL - DESASTRES'!#REF!),"")</f>
        <v>#REF!</v>
      </c>
      <c r="W35" s="57" t="e">
        <f>IF(AND('GESTION - FISCAL - DESASTRES'!#REF!="Media",'GESTION - FISCAL - DESASTRES'!#REF!="Moderado"),CONCATENATE("R10C",'GESTION - FISCAL - DESASTRES'!#REF!),"")</f>
        <v>#REF!</v>
      </c>
      <c r="X35" s="57" t="e">
        <f>IF(AND('GESTION - FISCAL - DESASTRES'!#REF!="Media",'GESTION - FISCAL - DESASTRES'!#REF!="Moderado"),CONCATENATE("R10C",'GESTION - FISCAL - DESASTRES'!#REF!),"")</f>
        <v>#REF!</v>
      </c>
      <c r="Y35" s="57" t="e">
        <f>IF(AND('GESTION - FISCAL - DESASTRES'!#REF!="Media",'GESTION - FISCAL - DESASTRES'!#REF!="Moderado"),CONCATENATE("R10C",'GESTION - FISCAL - DESASTRES'!#REF!),"")</f>
        <v>#REF!</v>
      </c>
      <c r="Z35" s="57" t="e">
        <f>IF(AND('GESTION - FISCAL - DESASTRES'!#REF!="Media",'GESTION - FISCAL - DESASTRES'!#REF!="Moderado"),CONCATENATE("R10C",'GESTION - FISCAL - DESASTRES'!#REF!),"")</f>
        <v>#REF!</v>
      </c>
      <c r="AA35" s="58" t="e">
        <f>IF(AND('GESTION - FISCAL - DESASTRES'!#REF!="Media",'GESTION - FISCAL - DESASTRES'!#REF!="Moderado"),CONCATENATE("R10C",'GESTION - FISCAL - DESASTRES'!#REF!),"")</f>
        <v>#REF!</v>
      </c>
      <c r="AB35" s="47" t="e">
        <f>IF(AND('GESTION - FISCAL - DESASTRES'!#REF!="Media",'GESTION - FISCAL - DESASTRES'!#REF!="Mayor"),CONCATENATE("R10C",'GESTION - FISCAL - DESASTRES'!#REF!),"")</f>
        <v>#REF!</v>
      </c>
      <c r="AC35" s="48" t="e">
        <f>IF(AND('GESTION - FISCAL - DESASTRES'!#REF!="Media",'GESTION - FISCAL - DESASTRES'!#REF!="Mayor"),CONCATENATE("R10C",'GESTION - FISCAL - DESASTRES'!#REF!),"")</f>
        <v>#REF!</v>
      </c>
      <c r="AD35" s="48" t="e">
        <f>IF(AND('GESTION - FISCAL - DESASTRES'!#REF!="Media",'GESTION - FISCAL - DESASTRES'!#REF!="Mayor"),CONCATENATE("R10C",'GESTION - FISCAL - DESASTRES'!#REF!),"")</f>
        <v>#REF!</v>
      </c>
      <c r="AE35" s="48" t="e">
        <f>IF(AND('GESTION - FISCAL - DESASTRES'!#REF!="Media",'GESTION - FISCAL - DESASTRES'!#REF!="Mayor"),CONCATENATE("R10C",'GESTION - FISCAL - DESASTRES'!#REF!),"")</f>
        <v>#REF!</v>
      </c>
      <c r="AF35" s="48" t="e">
        <f>IF(AND('GESTION - FISCAL - DESASTRES'!#REF!="Media",'GESTION - FISCAL - DESASTRES'!#REF!="Mayor"),CONCATENATE("R10C",'GESTION - FISCAL - DESASTRES'!#REF!),"")</f>
        <v>#REF!</v>
      </c>
      <c r="AG35" s="49" t="e">
        <f>IF(AND('GESTION - FISCAL - DESASTRES'!#REF!="Media",'GESTION - FISCAL - DESASTRES'!#REF!="Mayor"),CONCATENATE("R10C",'GESTION - FISCAL - DESASTRES'!#REF!),"")</f>
        <v>#REF!</v>
      </c>
      <c r="AH35" s="50" t="e">
        <f>IF(AND('GESTION - FISCAL - DESASTRES'!#REF!="Media",'GESTION - FISCAL - DESASTRES'!#REF!="Catastrófico"),CONCATENATE("R10C",'GESTION - FISCAL - DESASTRES'!#REF!),"")</f>
        <v>#REF!</v>
      </c>
      <c r="AI35" s="51" t="e">
        <f>IF(AND('GESTION - FISCAL - DESASTRES'!#REF!="Media",'GESTION - FISCAL - DESASTRES'!#REF!="Catastrófico"),CONCATENATE("R10C",'GESTION - FISCAL - DESASTRES'!#REF!),"")</f>
        <v>#REF!</v>
      </c>
      <c r="AJ35" s="51" t="e">
        <f>IF(AND('GESTION - FISCAL - DESASTRES'!#REF!="Media",'GESTION - FISCAL - DESASTRES'!#REF!="Catastrófico"),CONCATENATE("R10C",'GESTION - FISCAL - DESASTRES'!#REF!),"")</f>
        <v>#REF!</v>
      </c>
      <c r="AK35" s="51" t="e">
        <f>IF(AND('GESTION - FISCAL - DESASTRES'!#REF!="Media",'GESTION - FISCAL - DESASTRES'!#REF!="Catastrófico"),CONCATENATE("R10C",'GESTION - FISCAL - DESASTRES'!#REF!),"")</f>
        <v>#REF!</v>
      </c>
      <c r="AL35" s="51" t="e">
        <f>IF(AND('GESTION - FISCAL - DESASTRES'!#REF!="Media",'GESTION - FISCAL - DESASTRES'!#REF!="Catastrófico"),CONCATENATE("R10C",'GESTION - FISCAL - DESASTRES'!#REF!),"")</f>
        <v>#REF!</v>
      </c>
      <c r="AM35" s="52" t="e">
        <f>IF(AND('GESTION - FISCAL - DESASTRES'!#REF!="Media",'GESTION - FISCAL - DESASTRES'!#REF!="Catastrófico"),CONCATENATE("R10C",'GESTION - FISCAL - DESASTRES'!#REF!),"")</f>
        <v>#REF!</v>
      </c>
      <c r="AN35" s="72"/>
      <c r="AO35" s="373"/>
      <c r="AP35" s="374"/>
      <c r="AQ35" s="374"/>
      <c r="AR35" s="374"/>
      <c r="AS35" s="374"/>
      <c r="AT35" s="375"/>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row>
    <row r="36" spans="1:80" ht="15" customHeight="1" x14ac:dyDescent="0.25">
      <c r="A36" s="72"/>
      <c r="B36" s="242"/>
      <c r="C36" s="242"/>
      <c r="D36" s="243"/>
      <c r="E36" s="337" t="s">
        <v>260</v>
      </c>
      <c r="F36" s="338"/>
      <c r="G36" s="338"/>
      <c r="H36" s="338"/>
      <c r="I36" s="338"/>
      <c r="J36" s="62" t="e">
        <f>IF(AND('GESTION - FISCAL - DESASTRES'!#REF!="Baja",'GESTION - FISCAL - DESASTRES'!#REF!="Leve"),CONCATENATE("R1C",'GESTION - FISCAL - DESASTRES'!#REF!),"")</f>
        <v>#REF!</v>
      </c>
      <c r="K36" s="63" t="e">
        <f>IF(AND('GESTION - FISCAL - DESASTRES'!#REF!="Baja",'GESTION - FISCAL - DESASTRES'!#REF!="Leve"),CONCATENATE("R1C",'GESTION - FISCAL - DESASTRES'!#REF!),"")</f>
        <v>#REF!</v>
      </c>
      <c r="L36" s="63" t="e">
        <f>IF(AND('GESTION - FISCAL - DESASTRES'!#REF!="Baja",'GESTION - FISCAL - DESASTRES'!#REF!="Leve"),CONCATENATE("R1C",'GESTION - FISCAL - DESASTRES'!#REF!),"")</f>
        <v>#REF!</v>
      </c>
      <c r="M36" s="63" t="e">
        <f>IF(AND('GESTION - FISCAL - DESASTRES'!#REF!="Baja",'GESTION - FISCAL - DESASTRES'!#REF!="Leve"),CONCATENATE("R1C",'GESTION - FISCAL - DESASTRES'!#REF!),"")</f>
        <v>#REF!</v>
      </c>
      <c r="N36" s="63" t="e">
        <f>IF(AND('GESTION - FISCAL - DESASTRES'!#REF!="Baja",'GESTION - FISCAL - DESASTRES'!#REF!="Leve"),CONCATENATE("R1C",'GESTION - FISCAL - DESASTRES'!#REF!),"")</f>
        <v>#REF!</v>
      </c>
      <c r="O36" s="64" t="e">
        <f>IF(AND('GESTION - FISCAL - DESASTRES'!#REF!="Baja",'GESTION - FISCAL - DESASTRES'!#REF!="Leve"),CONCATENATE("R1C",'GESTION - FISCAL - DESASTRES'!#REF!),"")</f>
        <v>#REF!</v>
      </c>
      <c r="P36" s="53" t="e">
        <f>IF(AND('GESTION - FISCAL - DESASTRES'!#REF!="Baja",'GESTION - FISCAL - DESASTRES'!#REF!="Menor"),CONCATENATE("R1C",'GESTION - FISCAL - DESASTRES'!#REF!),"")</f>
        <v>#REF!</v>
      </c>
      <c r="Q36" s="54" t="e">
        <f>IF(AND('GESTION - FISCAL - DESASTRES'!#REF!="Baja",'GESTION - FISCAL - DESASTRES'!#REF!="Menor"),CONCATENATE("R1C",'GESTION - FISCAL - DESASTRES'!#REF!),"")</f>
        <v>#REF!</v>
      </c>
      <c r="R36" s="54" t="e">
        <f>IF(AND('GESTION - FISCAL - DESASTRES'!#REF!="Baja",'GESTION - FISCAL - DESASTRES'!#REF!="Menor"),CONCATENATE("R1C",'GESTION - FISCAL - DESASTRES'!#REF!),"")</f>
        <v>#REF!</v>
      </c>
      <c r="S36" s="54" t="e">
        <f>IF(AND('GESTION - FISCAL - DESASTRES'!#REF!="Baja",'GESTION - FISCAL - DESASTRES'!#REF!="Menor"),CONCATENATE("R1C",'GESTION - FISCAL - DESASTRES'!#REF!),"")</f>
        <v>#REF!</v>
      </c>
      <c r="T36" s="54" t="e">
        <f>IF(AND('GESTION - FISCAL - DESASTRES'!#REF!="Baja",'GESTION - FISCAL - DESASTRES'!#REF!="Menor"),CONCATENATE("R1C",'GESTION - FISCAL - DESASTRES'!#REF!),"")</f>
        <v>#REF!</v>
      </c>
      <c r="U36" s="55" t="e">
        <f>IF(AND('GESTION - FISCAL - DESASTRES'!#REF!="Baja",'GESTION - FISCAL - DESASTRES'!#REF!="Menor"),CONCATENATE("R1C",'GESTION - FISCAL - DESASTRES'!#REF!),"")</f>
        <v>#REF!</v>
      </c>
      <c r="V36" s="53" t="e">
        <f>IF(AND('GESTION - FISCAL - DESASTRES'!#REF!="Baja",'GESTION - FISCAL - DESASTRES'!#REF!="Moderado"),CONCATENATE("R1C",'GESTION - FISCAL - DESASTRES'!#REF!),"")</f>
        <v>#REF!</v>
      </c>
      <c r="W36" s="54" t="e">
        <f>IF(AND('GESTION - FISCAL - DESASTRES'!#REF!="Baja",'GESTION - FISCAL - DESASTRES'!#REF!="Moderado"),CONCATENATE("R1C",'GESTION - FISCAL - DESASTRES'!#REF!),"")</f>
        <v>#REF!</v>
      </c>
      <c r="X36" s="54" t="e">
        <f>IF(AND('GESTION - FISCAL - DESASTRES'!#REF!="Baja",'GESTION - FISCAL - DESASTRES'!#REF!="Moderado"),CONCATENATE("R1C",'GESTION - FISCAL - DESASTRES'!#REF!),"")</f>
        <v>#REF!</v>
      </c>
      <c r="Y36" s="54" t="e">
        <f>IF(AND('GESTION - FISCAL - DESASTRES'!#REF!="Baja",'GESTION - FISCAL - DESASTRES'!#REF!="Moderado"),CONCATENATE("R1C",'GESTION - FISCAL - DESASTRES'!#REF!),"")</f>
        <v>#REF!</v>
      </c>
      <c r="Z36" s="54" t="e">
        <f>IF(AND('GESTION - FISCAL - DESASTRES'!#REF!="Baja",'GESTION - FISCAL - DESASTRES'!#REF!="Moderado"),CONCATENATE("R1C",'GESTION - FISCAL - DESASTRES'!#REF!),"")</f>
        <v>#REF!</v>
      </c>
      <c r="AA36" s="55" t="e">
        <f>IF(AND('GESTION - FISCAL - DESASTRES'!#REF!="Baja",'GESTION - FISCAL - DESASTRES'!#REF!="Moderado"),CONCATENATE("R1C",'GESTION - FISCAL - DESASTRES'!#REF!),"")</f>
        <v>#REF!</v>
      </c>
      <c r="AB36" s="35" t="e">
        <f>IF(AND('GESTION - FISCAL - DESASTRES'!#REF!="Baja",'GESTION - FISCAL - DESASTRES'!#REF!="Mayor"),CONCATENATE("R1C",'GESTION - FISCAL - DESASTRES'!#REF!),"")</f>
        <v>#REF!</v>
      </c>
      <c r="AC36" s="36" t="e">
        <f>IF(AND('GESTION - FISCAL - DESASTRES'!#REF!="Baja",'GESTION - FISCAL - DESASTRES'!#REF!="Mayor"),CONCATENATE("R1C",'GESTION - FISCAL - DESASTRES'!#REF!),"")</f>
        <v>#REF!</v>
      </c>
      <c r="AD36" s="36" t="e">
        <f>IF(AND('GESTION - FISCAL - DESASTRES'!#REF!="Baja",'GESTION - FISCAL - DESASTRES'!#REF!="Mayor"),CONCATENATE("R1C",'GESTION - FISCAL - DESASTRES'!#REF!),"")</f>
        <v>#REF!</v>
      </c>
      <c r="AE36" s="36" t="e">
        <f>IF(AND('GESTION - FISCAL - DESASTRES'!#REF!="Baja",'GESTION - FISCAL - DESASTRES'!#REF!="Mayor"),CONCATENATE("R1C",'GESTION - FISCAL - DESASTRES'!#REF!),"")</f>
        <v>#REF!</v>
      </c>
      <c r="AF36" s="36" t="e">
        <f>IF(AND('GESTION - FISCAL - DESASTRES'!#REF!="Baja",'GESTION - FISCAL - DESASTRES'!#REF!="Mayor"),CONCATENATE("R1C",'GESTION - FISCAL - DESASTRES'!#REF!),"")</f>
        <v>#REF!</v>
      </c>
      <c r="AG36" s="37" t="e">
        <f>IF(AND('GESTION - FISCAL - DESASTRES'!#REF!="Baja",'GESTION - FISCAL - DESASTRES'!#REF!="Mayor"),CONCATENATE("R1C",'GESTION - FISCAL - DESASTRES'!#REF!),"")</f>
        <v>#REF!</v>
      </c>
      <c r="AH36" s="38" t="e">
        <f>IF(AND('GESTION - FISCAL - DESASTRES'!#REF!="Baja",'GESTION - FISCAL - DESASTRES'!#REF!="Catastrófico"),CONCATENATE("R1C",'GESTION - FISCAL - DESASTRES'!#REF!),"")</f>
        <v>#REF!</v>
      </c>
      <c r="AI36" s="39" t="e">
        <f>IF(AND('GESTION - FISCAL - DESASTRES'!#REF!="Baja",'GESTION - FISCAL - DESASTRES'!#REF!="Catastrófico"),CONCATENATE("R1C",'GESTION - FISCAL - DESASTRES'!#REF!),"")</f>
        <v>#REF!</v>
      </c>
      <c r="AJ36" s="39" t="e">
        <f>IF(AND('GESTION - FISCAL - DESASTRES'!#REF!="Baja",'GESTION - FISCAL - DESASTRES'!#REF!="Catastrófico"),CONCATENATE("R1C",'GESTION - FISCAL - DESASTRES'!#REF!),"")</f>
        <v>#REF!</v>
      </c>
      <c r="AK36" s="39" t="e">
        <f>IF(AND('GESTION - FISCAL - DESASTRES'!#REF!="Baja",'GESTION - FISCAL - DESASTRES'!#REF!="Catastrófico"),CONCATENATE("R1C",'GESTION - FISCAL - DESASTRES'!#REF!),"")</f>
        <v>#REF!</v>
      </c>
      <c r="AL36" s="39" t="e">
        <f>IF(AND('GESTION - FISCAL - DESASTRES'!#REF!="Baja",'GESTION - FISCAL - DESASTRES'!#REF!="Catastrófico"),CONCATENATE("R1C",'GESTION - FISCAL - DESASTRES'!#REF!),"")</f>
        <v>#REF!</v>
      </c>
      <c r="AM36" s="40" t="e">
        <f>IF(AND('GESTION - FISCAL - DESASTRES'!#REF!="Baja",'GESTION - FISCAL - DESASTRES'!#REF!="Catastrófico"),CONCATENATE("R1C",'GESTION - FISCAL - DESASTRES'!#REF!),"")</f>
        <v>#REF!</v>
      </c>
      <c r="AN36" s="72"/>
      <c r="AO36" s="358" t="s">
        <v>261</v>
      </c>
      <c r="AP36" s="359"/>
      <c r="AQ36" s="359"/>
      <c r="AR36" s="359"/>
      <c r="AS36" s="359"/>
      <c r="AT36" s="360"/>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row>
    <row r="37" spans="1:80" ht="15" customHeight="1" x14ac:dyDescent="0.25">
      <c r="A37" s="72"/>
      <c r="B37" s="242"/>
      <c r="C37" s="242"/>
      <c r="D37" s="243"/>
      <c r="E37" s="339"/>
      <c r="F37" s="340"/>
      <c r="G37" s="340"/>
      <c r="H37" s="340"/>
      <c r="I37" s="340"/>
      <c r="J37" s="65" t="e">
        <f>IF(AND('GESTION - FISCAL - DESASTRES'!#REF!="Baja",'GESTION - FISCAL - DESASTRES'!#REF!="Leve"),CONCATENATE("R2C",'GESTION - FISCAL - DESASTRES'!#REF!),"")</f>
        <v>#REF!</v>
      </c>
      <c r="K37" s="66" t="e">
        <f>IF(AND('GESTION - FISCAL - DESASTRES'!#REF!="Baja",'GESTION - FISCAL - DESASTRES'!#REF!="Leve"),CONCATENATE("R2C",'GESTION - FISCAL - DESASTRES'!#REF!),"")</f>
        <v>#REF!</v>
      </c>
      <c r="L37" s="66" t="e">
        <f>IF(AND('GESTION - FISCAL - DESASTRES'!#REF!="Baja",'GESTION - FISCAL - DESASTRES'!#REF!="Leve"),CONCATENATE("R2C",'GESTION - FISCAL - DESASTRES'!#REF!),"")</f>
        <v>#REF!</v>
      </c>
      <c r="M37" s="66" t="e">
        <f>IF(AND('GESTION - FISCAL - DESASTRES'!#REF!="Baja",'GESTION - FISCAL - DESASTRES'!#REF!="Leve"),CONCATENATE("R2C",'GESTION - FISCAL - DESASTRES'!#REF!),"")</f>
        <v>#REF!</v>
      </c>
      <c r="N37" s="66" t="e">
        <f>IF(AND('GESTION - FISCAL - DESASTRES'!#REF!="Baja",'GESTION - FISCAL - DESASTRES'!#REF!="Leve"),CONCATENATE("R2C",'GESTION - FISCAL - DESASTRES'!#REF!),"")</f>
        <v>#REF!</v>
      </c>
      <c r="O37" s="67" t="e">
        <f>IF(AND('GESTION - FISCAL - DESASTRES'!#REF!="Baja",'GESTION - FISCAL - DESASTRES'!#REF!="Leve"),CONCATENATE("R2C",'GESTION - FISCAL - DESASTRES'!#REF!),"")</f>
        <v>#REF!</v>
      </c>
      <c r="P37" s="56" t="e">
        <f>IF(AND('GESTION - FISCAL - DESASTRES'!#REF!="Baja",'GESTION - FISCAL - DESASTRES'!#REF!="Menor"),CONCATENATE("R2C",'GESTION - FISCAL - DESASTRES'!#REF!),"")</f>
        <v>#REF!</v>
      </c>
      <c r="Q37" s="57" t="e">
        <f>IF(AND('GESTION - FISCAL - DESASTRES'!#REF!="Baja",'GESTION - FISCAL - DESASTRES'!#REF!="Menor"),CONCATENATE("R2C",'GESTION - FISCAL - DESASTRES'!#REF!),"")</f>
        <v>#REF!</v>
      </c>
      <c r="R37" s="57" t="e">
        <f>IF(AND('GESTION - FISCAL - DESASTRES'!#REF!="Baja",'GESTION - FISCAL - DESASTRES'!#REF!="Menor"),CONCATENATE("R2C",'GESTION - FISCAL - DESASTRES'!#REF!),"")</f>
        <v>#REF!</v>
      </c>
      <c r="S37" s="57" t="e">
        <f>IF(AND('GESTION - FISCAL - DESASTRES'!#REF!="Baja",'GESTION - FISCAL - DESASTRES'!#REF!="Menor"),CONCATENATE("R2C",'GESTION - FISCAL - DESASTRES'!#REF!),"")</f>
        <v>#REF!</v>
      </c>
      <c r="T37" s="57" t="e">
        <f>IF(AND('GESTION - FISCAL - DESASTRES'!#REF!="Baja",'GESTION - FISCAL - DESASTRES'!#REF!="Menor"),CONCATENATE("R2C",'GESTION - FISCAL - DESASTRES'!#REF!),"")</f>
        <v>#REF!</v>
      </c>
      <c r="U37" s="58" t="e">
        <f>IF(AND('GESTION - FISCAL - DESASTRES'!#REF!="Baja",'GESTION - FISCAL - DESASTRES'!#REF!="Menor"),CONCATENATE("R2C",'GESTION - FISCAL - DESASTRES'!#REF!),"")</f>
        <v>#REF!</v>
      </c>
      <c r="V37" s="56" t="e">
        <f>IF(AND('GESTION - FISCAL - DESASTRES'!#REF!="Baja",'GESTION - FISCAL - DESASTRES'!#REF!="Moderado"),CONCATENATE("R2C",'GESTION - FISCAL - DESASTRES'!#REF!),"")</f>
        <v>#REF!</v>
      </c>
      <c r="W37" s="57" t="e">
        <f>IF(AND('GESTION - FISCAL - DESASTRES'!#REF!="Baja",'GESTION - FISCAL - DESASTRES'!#REF!="Moderado"),CONCATENATE("R2C",'GESTION - FISCAL - DESASTRES'!#REF!),"")</f>
        <v>#REF!</v>
      </c>
      <c r="X37" s="57" t="e">
        <f>IF(AND('GESTION - FISCAL - DESASTRES'!#REF!="Baja",'GESTION - FISCAL - DESASTRES'!#REF!="Moderado"),CONCATENATE("R2C",'GESTION - FISCAL - DESASTRES'!#REF!),"")</f>
        <v>#REF!</v>
      </c>
      <c r="Y37" s="57" t="e">
        <f>IF(AND('GESTION - FISCAL - DESASTRES'!#REF!="Baja",'GESTION - FISCAL - DESASTRES'!#REF!="Moderado"),CONCATENATE("R2C",'GESTION - FISCAL - DESASTRES'!#REF!),"")</f>
        <v>#REF!</v>
      </c>
      <c r="Z37" s="57" t="e">
        <f>IF(AND('GESTION - FISCAL - DESASTRES'!#REF!="Baja",'GESTION - FISCAL - DESASTRES'!#REF!="Moderado"),CONCATENATE("R2C",'GESTION - FISCAL - DESASTRES'!#REF!),"")</f>
        <v>#REF!</v>
      </c>
      <c r="AA37" s="58" t="e">
        <f>IF(AND('GESTION - FISCAL - DESASTRES'!#REF!="Baja",'GESTION - FISCAL - DESASTRES'!#REF!="Moderado"),CONCATENATE("R2C",'GESTION - FISCAL - DESASTRES'!#REF!),"")</f>
        <v>#REF!</v>
      </c>
      <c r="AB37" s="41" t="e">
        <f>IF(AND('GESTION - FISCAL - DESASTRES'!#REF!="Baja",'GESTION - FISCAL - DESASTRES'!#REF!="Mayor"),CONCATENATE("R2C",'GESTION - FISCAL - DESASTRES'!#REF!),"")</f>
        <v>#REF!</v>
      </c>
      <c r="AC37" s="42" t="e">
        <f>IF(AND('GESTION - FISCAL - DESASTRES'!#REF!="Baja",'GESTION - FISCAL - DESASTRES'!#REF!="Mayor"),CONCATENATE("R2C",'GESTION - FISCAL - DESASTRES'!#REF!),"")</f>
        <v>#REF!</v>
      </c>
      <c r="AD37" s="42" t="e">
        <f>IF(AND('GESTION - FISCAL - DESASTRES'!#REF!="Baja",'GESTION - FISCAL - DESASTRES'!#REF!="Mayor"),CONCATENATE("R2C",'GESTION - FISCAL - DESASTRES'!#REF!),"")</f>
        <v>#REF!</v>
      </c>
      <c r="AE37" s="42" t="e">
        <f>IF(AND('GESTION - FISCAL - DESASTRES'!#REF!="Baja",'GESTION - FISCAL - DESASTRES'!#REF!="Mayor"),CONCATENATE("R2C",'GESTION - FISCAL - DESASTRES'!#REF!),"")</f>
        <v>#REF!</v>
      </c>
      <c r="AF37" s="42" t="e">
        <f>IF(AND('GESTION - FISCAL - DESASTRES'!#REF!="Baja",'GESTION - FISCAL - DESASTRES'!#REF!="Mayor"),CONCATENATE("R2C",'GESTION - FISCAL - DESASTRES'!#REF!),"")</f>
        <v>#REF!</v>
      </c>
      <c r="AG37" s="43" t="e">
        <f>IF(AND('GESTION - FISCAL - DESASTRES'!#REF!="Baja",'GESTION - FISCAL - DESASTRES'!#REF!="Mayor"),CONCATENATE("R2C",'GESTION - FISCAL - DESASTRES'!#REF!),"")</f>
        <v>#REF!</v>
      </c>
      <c r="AH37" s="44" t="e">
        <f>IF(AND('GESTION - FISCAL - DESASTRES'!#REF!="Baja",'GESTION - FISCAL - DESASTRES'!#REF!="Catastrófico"),CONCATENATE("R2C",'GESTION - FISCAL - DESASTRES'!#REF!),"")</f>
        <v>#REF!</v>
      </c>
      <c r="AI37" s="45" t="e">
        <f>IF(AND('GESTION - FISCAL - DESASTRES'!#REF!="Baja",'GESTION - FISCAL - DESASTRES'!#REF!="Catastrófico"),CONCATENATE("R2C",'GESTION - FISCAL - DESASTRES'!#REF!),"")</f>
        <v>#REF!</v>
      </c>
      <c r="AJ37" s="45" t="e">
        <f>IF(AND('GESTION - FISCAL - DESASTRES'!#REF!="Baja",'GESTION - FISCAL - DESASTRES'!#REF!="Catastrófico"),CONCATENATE("R2C",'GESTION - FISCAL - DESASTRES'!#REF!),"")</f>
        <v>#REF!</v>
      </c>
      <c r="AK37" s="45" t="e">
        <f>IF(AND('GESTION - FISCAL - DESASTRES'!#REF!="Baja",'GESTION - FISCAL - DESASTRES'!#REF!="Catastrófico"),CONCATENATE("R2C",'GESTION - FISCAL - DESASTRES'!#REF!),"")</f>
        <v>#REF!</v>
      </c>
      <c r="AL37" s="45" t="e">
        <f>IF(AND('GESTION - FISCAL - DESASTRES'!#REF!="Baja",'GESTION - FISCAL - DESASTRES'!#REF!="Catastrófico"),CONCATENATE("R2C",'GESTION - FISCAL - DESASTRES'!#REF!),"")</f>
        <v>#REF!</v>
      </c>
      <c r="AM37" s="46" t="e">
        <f>IF(AND('GESTION - FISCAL - DESASTRES'!#REF!="Baja",'GESTION - FISCAL - DESASTRES'!#REF!="Catastrófico"),CONCATENATE("R2C",'GESTION - FISCAL - DESASTRES'!#REF!),"")</f>
        <v>#REF!</v>
      </c>
      <c r="AN37" s="72"/>
      <c r="AO37" s="361"/>
      <c r="AP37" s="362"/>
      <c r="AQ37" s="362"/>
      <c r="AR37" s="362"/>
      <c r="AS37" s="362"/>
      <c r="AT37" s="363"/>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row>
    <row r="38" spans="1:80" ht="15" customHeight="1" x14ac:dyDescent="0.25">
      <c r="A38" s="72"/>
      <c r="B38" s="242"/>
      <c r="C38" s="242"/>
      <c r="D38" s="243"/>
      <c r="E38" s="341"/>
      <c r="F38" s="340"/>
      <c r="G38" s="340"/>
      <c r="H38" s="340"/>
      <c r="I38" s="340"/>
      <c r="J38" s="65" t="e">
        <f>IF(AND('GESTION - FISCAL - DESASTRES'!#REF!="Baja",'GESTION - FISCAL - DESASTRES'!#REF!="Leve"),CONCATENATE("R3C",'GESTION - FISCAL - DESASTRES'!#REF!),"")</f>
        <v>#REF!</v>
      </c>
      <c r="K38" s="66" t="e">
        <f>IF(AND('GESTION - FISCAL - DESASTRES'!#REF!="Baja",'GESTION - FISCAL - DESASTRES'!#REF!="Leve"),CONCATENATE("R3C",'GESTION - FISCAL - DESASTRES'!#REF!),"")</f>
        <v>#REF!</v>
      </c>
      <c r="L38" s="66" t="e">
        <f>IF(AND('GESTION - FISCAL - DESASTRES'!#REF!="Baja",'GESTION - FISCAL - DESASTRES'!#REF!="Leve"),CONCATENATE("R3C",'GESTION - FISCAL - DESASTRES'!#REF!),"")</f>
        <v>#REF!</v>
      </c>
      <c r="M38" s="66" t="e">
        <f>IF(AND('GESTION - FISCAL - DESASTRES'!#REF!="Baja",'GESTION - FISCAL - DESASTRES'!#REF!="Leve"),CONCATENATE("R3C",'GESTION - FISCAL - DESASTRES'!#REF!),"")</f>
        <v>#REF!</v>
      </c>
      <c r="N38" s="66" t="e">
        <f>IF(AND('GESTION - FISCAL - DESASTRES'!#REF!="Baja",'GESTION - FISCAL - DESASTRES'!#REF!="Leve"),CONCATENATE("R3C",'GESTION - FISCAL - DESASTRES'!#REF!),"")</f>
        <v>#REF!</v>
      </c>
      <c r="O38" s="67" t="e">
        <f>IF(AND('GESTION - FISCAL - DESASTRES'!#REF!="Baja",'GESTION - FISCAL - DESASTRES'!#REF!="Leve"),CONCATENATE("R3C",'GESTION - FISCAL - DESASTRES'!#REF!),"")</f>
        <v>#REF!</v>
      </c>
      <c r="P38" s="56" t="e">
        <f>IF(AND('GESTION - FISCAL - DESASTRES'!#REF!="Baja",'GESTION - FISCAL - DESASTRES'!#REF!="Menor"),CONCATENATE("R3C",'GESTION - FISCAL - DESASTRES'!#REF!),"")</f>
        <v>#REF!</v>
      </c>
      <c r="Q38" s="57" t="e">
        <f>IF(AND('GESTION - FISCAL - DESASTRES'!#REF!="Baja",'GESTION - FISCAL - DESASTRES'!#REF!="Menor"),CONCATENATE("R3C",'GESTION - FISCAL - DESASTRES'!#REF!),"")</f>
        <v>#REF!</v>
      </c>
      <c r="R38" s="57" t="e">
        <f>IF(AND('GESTION - FISCAL - DESASTRES'!#REF!="Baja",'GESTION - FISCAL - DESASTRES'!#REF!="Menor"),CONCATENATE("R3C",'GESTION - FISCAL - DESASTRES'!#REF!),"")</f>
        <v>#REF!</v>
      </c>
      <c r="S38" s="57" t="e">
        <f>IF(AND('GESTION - FISCAL - DESASTRES'!#REF!="Baja",'GESTION - FISCAL - DESASTRES'!#REF!="Menor"),CONCATENATE("R3C",'GESTION - FISCAL - DESASTRES'!#REF!),"")</f>
        <v>#REF!</v>
      </c>
      <c r="T38" s="57" t="e">
        <f>IF(AND('GESTION - FISCAL - DESASTRES'!#REF!="Baja",'GESTION - FISCAL - DESASTRES'!#REF!="Menor"),CONCATENATE("R3C",'GESTION - FISCAL - DESASTRES'!#REF!),"")</f>
        <v>#REF!</v>
      </c>
      <c r="U38" s="58" t="e">
        <f>IF(AND('GESTION - FISCAL - DESASTRES'!#REF!="Baja",'GESTION - FISCAL - DESASTRES'!#REF!="Menor"),CONCATENATE("R3C",'GESTION - FISCAL - DESASTRES'!#REF!),"")</f>
        <v>#REF!</v>
      </c>
      <c r="V38" s="56" t="e">
        <f>IF(AND('GESTION - FISCAL - DESASTRES'!#REF!="Baja",'GESTION - FISCAL - DESASTRES'!#REF!="Moderado"),CONCATENATE("R3C",'GESTION - FISCAL - DESASTRES'!#REF!),"")</f>
        <v>#REF!</v>
      </c>
      <c r="W38" s="57" t="e">
        <f>IF(AND('GESTION - FISCAL - DESASTRES'!#REF!="Baja",'GESTION - FISCAL - DESASTRES'!#REF!="Moderado"),CONCATENATE("R3C",'GESTION - FISCAL - DESASTRES'!#REF!),"")</f>
        <v>#REF!</v>
      </c>
      <c r="X38" s="57" t="e">
        <f>IF(AND('GESTION - FISCAL - DESASTRES'!#REF!="Baja",'GESTION - FISCAL - DESASTRES'!#REF!="Moderado"),CONCATENATE("R3C",'GESTION - FISCAL - DESASTRES'!#REF!),"")</f>
        <v>#REF!</v>
      </c>
      <c r="Y38" s="57" t="e">
        <f>IF(AND('GESTION - FISCAL - DESASTRES'!#REF!="Baja",'GESTION - FISCAL - DESASTRES'!#REF!="Moderado"),CONCATENATE("R3C",'GESTION - FISCAL - DESASTRES'!#REF!),"")</f>
        <v>#REF!</v>
      </c>
      <c r="Z38" s="57" t="e">
        <f>IF(AND('GESTION - FISCAL - DESASTRES'!#REF!="Baja",'GESTION - FISCAL - DESASTRES'!#REF!="Moderado"),CONCATENATE("R3C",'GESTION - FISCAL - DESASTRES'!#REF!),"")</f>
        <v>#REF!</v>
      </c>
      <c r="AA38" s="58" t="e">
        <f>IF(AND('GESTION - FISCAL - DESASTRES'!#REF!="Baja",'GESTION - FISCAL - DESASTRES'!#REF!="Moderado"),CONCATENATE("R3C",'GESTION - FISCAL - DESASTRES'!#REF!),"")</f>
        <v>#REF!</v>
      </c>
      <c r="AB38" s="41" t="e">
        <f>IF(AND('GESTION - FISCAL - DESASTRES'!#REF!="Baja",'GESTION - FISCAL - DESASTRES'!#REF!="Mayor"),CONCATENATE("R3C",'GESTION - FISCAL - DESASTRES'!#REF!),"")</f>
        <v>#REF!</v>
      </c>
      <c r="AC38" s="42" t="e">
        <f>IF(AND('GESTION - FISCAL - DESASTRES'!#REF!="Baja",'GESTION - FISCAL - DESASTRES'!#REF!="Mayor"),CONCATENATE("R3C",'GESTION - FISCAL - DESASTRES'!#REF!),"")</f>
        <v>#REF!</v>
      </c>
      <c r="AD38" s="42" t="e">
        <f>IF(AND('GESTION - FISCAL - DESASTRES'!#REF!="Baja",'GESTION - FISCAL - DESASTRES'!#REF!="Mayor"),CONCATENATE("R3C",'GESTION - FISCAL - DESASTRES'!#REF!),"")</f>
        <v>#REF!</v>
      </c>
      <c r="AE38" s="42" t="e">
        <f>IF(AND('GESTION - FISCAL - DESASTRES'!#REF!="Baja",'GESTION - FISCAL - DESASTRES'!#REF!="Mayor"),CONCATENATE("R3C",'GESTION - FISCAL - DESASTRES'!#REF!),"")</f>
        <v>#REF!</v>
      </c>
      <c r="AF38" s="42" t="e">
        <f>IF(AND('GESTION - FISCAL - DESASTRES'!#REF!="Baja",'GESTION - FISCAL - DESASTRES'!#REF!="Mayor"),CONCATENATE("R3C",'GESTION - FISCAL - DESASTRES'!#REF!),"")</f>
        <v>#REF!</v>
      </c>
      <c r="AG38" s="43" t="e">
        <f>IF(AND('GESTION - FISCAL - DESASTRES'!#REF!="Baja",'GESTION - FISCAL - DESASTRES'!#REF!="Mayor"),CONCATENATE("R3C",'GESTION - FISCAL - DESASTRES'!#REF!),"")</f>
        <v>#REF!</v>
      </c>
      <c r="AH38" s="44" t="e">
        <f>IF(AND('GESTION - FISCAL - DESASTRES'!#REF!="Baja",'GESTION - FISCAL - DESASTRES'!#REF!="Catastrófico"),CONCATENATE("R3C",'GESTION - FISCAL - DESASTRES'!#REF!),"")</f>
        <v>#REF!</v>
      </c>
      <c r="AI38" s="45" t="e">
        <f>IF(AND('GESTION - FISCAL - DESASTRES'!#REF!="Baja",'GESTION - FISCAL - DESASTRES'!#REF!="Catastrófico"),CONCATENATE("R3C",'GESTION - FISCAL - DESASTRES'!#REF!),"")</f>
        <v>#REF!</v>
      </c>
      <c r="AJ38" s="45" t="e">
        <f>IF(AND('GESTION - FISCAL - DESASTRES'!#REF!="Baja",'GESTION - FISCAL - DESASTRES'!#REF!="Catastrófico"),CONCATENATE("R3C",'GESTION - FISCAL - DESASTRES'!#REF!),"")</f>
        <v>#REF!</v>
      </c>
      <c r="AK38" s="45" t="e">
        <f>IF(AND('GESTION - FISCAL - DESASTRES'!#REF!="Baja",'GESTION - FISCAL - DESASTRES'!#REF!="Catastrófico"),CONCATENATE("R3C",'GESTION - FISCAL - DESASTRES'!#REF!),"")</f>
        <v>#REF!</v>
      </c>
      <c r="AL38" s="45" t="e">
        <f>IF(AND('GESTION - FISCAL - DESASTRES'!#REF!="Baja",'GESTION - FISCAL - DESASTRES'!#REF!="Catastrófico"),CONCATENATE("R3C",'GESTION - FISCAL - DESASTRES'!#REF!),"")</f>
        <v>#REF!</v>
      </c>
      <c r="AM38" s="46" t="e">
        <f>IF(AND('GESTION - FISCAL - DESASTRES'!#REF!="Baja",'GESTION - FISCAL - DESASTRES'!#REF!="Catastrófico"),CONCATENATE("R3C",'GESTION - FISCAL - DESASTRES'!#REF!),"")</f>
        <v>#REF!</v>
      </c>
      <c r="AN38" s="72"/>
      <c r="AO38" s="361"/>
      <c r="AP38" s="362"/>
      <c r="AQ38" s="362"/>
      <c r="AR38" s="362"/>
      <c r="AS38" s="362"/>
      <c r="AT38" s="363"/>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row>
    <row r="39" spans="1:80" ht="15" customHeight="1" x14ac:dyDescent="0.25">
      <c r="A39" s="72"/>
      <c r="B39" s="242"/>
      <c r="C39" s="242"/>
      <c r="D39" s="243"/>
      <c r="E39" s="341"/>
      <c r="F39" s="340"/>
      <c r="G39" s="340"/>
      <c r="H39" s="340"/>
      <c r="I39" s="340"/>
      <c r="J39" s="65" t="e">
        <f>IF(AND('GESTION - FISCAL - DESASTRES'!#REF!="Baja",'GESTION - FISCAL - DESASTRES'!#REF!="Leve"),CONCATENATE("R4C",'GESTION - FISCAL - DESASTRES'!#REF!),"")</f>
        <v>#REF!</v>
      </c>
      <c r="K39" s="66" t="e">
        <f>IF(AND('GESTION - FISCAL - DESASTRES'!#REF!="Baja",'GESTION - FISCAL - DESASTRES'!#REF!="Leve"),CONCATENATE("R4C",'GESTION - FISCAL - DESASTRES'!#REF!),"")</f>
        <v>#REF!</v>
      </c>
      <c r="L39" s="66" t="e">
        <f>IF(AND('GESTION - FISCAL - DESASTRES'!#REF!="Baja",'GESTION - FISCAL - DESASTRES'!#REF!="Leve"),CONCATENATE("R4C",'GESTION - FISCAL - DESASTRES'!#REF!),"")</f>
        <v>#REF!</v>
      </c>
      <c r="M39" s="66" t="e">
        <f>IF(AND('GESTION - FISCAL - DESASTRES'!#REF!="Baja",'GESTION - FISCAL - DESASTRES'!#REF!="Leve"),CONCATENATE("R4C",'GESTION - FISCAL - DESASTRES'!#REF!),"")</f>
        <v>#REF!</v>
      </c>
      <c r="N39" s="66" t="e">
        <f>IF(AND('GESTION - FISCAL - DESASTRES'!#REF!="Baja",'GESTION - FISCAL - DESASTRES'!#REF!="Leve"),CONCATENATE("R4C",'GESTION - FISCAL - DESASTRES'!#REF!),"")</f>
        <v>#REF!</v>
      </c>
      <c r="O39" s="67" t="e">
        <f>IF(AND('GESTION - FISCAL - DESASTRES'!#REF!="Baja",'GESTION - FISCAL - DESASTRES'!#REF!="Leve"),CONCATENATE("R4C",'GESTION - FISCAL - DESASTRES'!#REF!),"")</f>
        <v>#REF!</v>
      </c>
      <c r="P39" s="56" t="e">
        <f>IF(AND('GESTION - FISCAL - DESASTRES'!#REF!="Baja",'GESTION - FISCAL - DESASTRES'!#REF!="Menor"),CONCATENATE("R4C",'GESTION - FISCAL - DESASTRES'!#REF!),"")</f>
        <v>#REF!</v>
      </c>
      <c r="Q39" s="57" t="e">
        <f>IF(AND('GESTION - FISCAL - DESASTRES'!#REF!="Baja",'GESTION - FISCAL - DESASTRES'!#REF!="Menor"),CONCATENATE("R4C",'GESTION - FISCAL - DESASTRES'!#REF!),"")</f>
        <v>#REF!</v>
      </c>
      <c r="R39" s="57" t="e">
        <f>IF(AND('GESTION - FISCAL - DESASTRES'!#REF!="Baja",'GESTION - FISCAL - DESASTRES'!#REF!="Menor"),CONCATENATE("R4C",'GESTION - FISCAL - DESASTRES'!#REF!),"")</f>
        <v>#REF!</v>
      </c>
      <c r="S39" s="57" t="e">
        <f>IF(AND('GESTION - FISCAL - DESASTRES'!#REF!="Baja",'GESTION - FISCAL - DESASTRES'!#REF!="Menor"),CONCATENATE("R4C",'GESTION - FISCAL - DESASTRES'!#REF!),"")</f>
        <v>#REF!</v>
      </c>
      <c r="T39" s="57" t="e">
        <f>IF(AND('GESTION - FISCAL - DESASTRES'!#REF!="Baja",'GESTION - FISCAL - DESASTRES'!#REF!="Menor"),CONCATENATE("R4C",'GESTION - FISCAL - DESASTRES'!#REF!),"")</f>
        <v>#REF!</v>
      </c>
      <c r="U39" s="58" t="e">
        <f>IF(AND('GESTION - FISCAL - DESASTRES'!#REF!="Baja",'GESTION - FISCAL - DESASTRES'!#REF!="Menor"),CONCATENATE("R4C",'GESTION - FISCAL - DESASTRES'!#REF!),"")</f>
        <v>#REF!</v>
      </c>
      <c r="V39" s="56" t="e">
        <f>IF(AND('GESTION - FISCAL - DESASTRES'!#REF!="Baja",'GESTION - FISCAL - DESASTRES'!#REF!="Moderado"),CONCATENATE("R4C",'GESTION - FISCAL - DESASTRES'!#REF!),"")</f>
        <v>#REF!</v>
      </c>
      <c r="W39" s="57" t="e">
        <f>IF(AND('GESTION - FISCAL - DESASTRES'!#REF!="Baja",'GESTION - FISCAL - DESASTRES'!#REF!="Moderado"),CONCATENATE("R4C",'GESTION - FISCAL - DESASTRES'!#REF!),"")</f>
        <v>#REF!</v>
      </c>
      <c r="X39" s="57" t="e">
        <f>IF(AND('GESTION - FISCAL - DESASTRES'!#REF!="Baja",'GESTION - FISCAL - DESASTRES'!#REF!="Moderado"),CONCATENATE("R4C",'GESTION - FISCAL - DESASTRES'!#REF!),"")</f>
        <v>#REF!</v>
      </c>
      <c r="Y39" s="57" t="e">
        <f>IF(AND('GESTION - FISCAL - DESASTRES'!#REF!="Baja",'GESTION - FISCAL - DESASTRES'!#REF!="Moderado"),CONCATENATE("R4C",'GESTION - FISCAL - DESASTRES'!#REF!),"")</f>
        <v>#REF!</v>
      </c>
      <c r="Z39" s="57" t="e">
        <f>IF(AND('GESTION - FISCAL - DESASTRES'!#REF!="Baja",'GESTION - FISCAL - DESASTRES'!#REF!="Moderado"),CONCATENATE("R4C",'GESTION - FISCAL - DESASTRES'!#REF!),"")</f>
        <v>#REF!</v>
      </c>
      <c r="AA39" s="58" t="e">
        <f>IF(AND('GESTION - FISCAL - DESASTRES'!#REF!="Baja",'GESTION - FISCAL - DESASTRES'!#REF!="Moderado"),CONCATENATE("R4C",'GESTION - FISCAL - DESASTRES'!#REF!),"")</f>
        <v>#REF!</v>
      </c>
      <c r="AB39" s="41" t="e">
        <f>IF(AND('GESTION - FISCAL - DESASTRES'!#REF!="Baja",'GESTION - FISCAL - DESASTRES'!#REF!="Mayor"),CONCATENATE("R4C",'GESTION - FISCAL - DESASTRES'!#REF!),"")</f>
        <v>#REF!</v>
      </c>
      <c r="AC39" s="42" t="e">
        <f>IF(AND('GESTION - FISCAL - DESASTRES'!#REF!="Baja",'GESTION - FISCAL - DESASTRES'!#REF!="Mayor"),CONCATENATE("R4C",'GESTION - FISCAL - DESASTRES'!#REF!),"")</f>
        <v>#REF!</v>
      </c>
      <c r="AD39" s="42" t="e">
        <f>IF(AND('GESTION - FISCAL - DESASTRES'!#REF!="Baja",'GESTION - FISCAL - DESASTRES'!#REF!="Mayor"),CONCATENATE("R4C",'GESTION - FISCAL - DESASTRES'!#REF!),"")</f>
        <v>#REF!</v>
      </c>
      <c r="AE39" s="42" t="e">
        <f>IF(AND('GESTION - FISCAL - DESASTRES'!#REF!="Baja",'GESTION - FISCAL - DESASTRES'!#REF!="Mayor"),CONCATENATE("R4C",'GESTION - FISCAL - DESASTRES'!#REF!),"")</f>
        <v>#REF!</v>
      </c>
      <c r="AF39" s="42" t="e">
        <f>IF(AND('GESTION - FISCAL - DESASTRES'!#REF!="Baja",'GESTION - FISCAL - DESASTRES'!#REF!="Mayor"),CONCATENATE("R4C",'GESTION - FISCAL - DESASTRES'!#REF!),"")</f>
        <v>#REF!</v>
      </c>
      <c r="AG39" s="43" t="e">
        <f>IF(AND('GESTION - FISCAL - DESASTRES'!#REF!="Baja",'GESTION - FISCAL - DESASTRES'!#REF!="Mayor"),CONCATENATE("R4C",'GESTION - FISCAL - DESASTRES'!#REF!),"")</f>
        <v>#REF!</v>
      </c>
      <c r="AH39" s="44" t="e">
        <f>IF(AND('GESTION - FISCAL - DESASTRES'!#REF!="Baja",'GESTION - FISCAL - DESASTRES'!#REF!="Catastrófico"),CONCATENATE("R4C",'GESTION - FISCAL - DESASTRES'!#REF!),"")</f>
        <v>#REF!</v>
      </c>
      <c r="AI39" s="45" t="e">
        <f>IF(AND('GESTION - FISCAL - DESASTRES'!#REF!="Baja",'GESTION - FISCAL - DESASTRES'!#REF!="Catastrófico"),CONCATENATE("R4C",'GESTION - FISCAL - DESASTRES'!#REF!),"")</f>
        <v>#REF!</v>
      </c>
      <c r="AJ39" s="45" t="e">
        <f>IF(AND('GESTION - FISCAL - DESASTRES'!#REF!="Baja",'GESTION - FISCAL - DESASTRES'!#REF!="Catastrófico"),CONCATENATE("R4C",'GESTION - FISCAL - DESASTRES'!#REF!),"")</f>
        <v>#REF!</v>
      </c>
      <c r="AK39" s="45" t="e">
        <f>IF(AND('GESTION - FISCAL - DESASTRES'!#REF!="Baja",'GESTION - FISCAL - DESASTRES'!#REF!="Catastrófico"),CONCATENATE("R4C",'GESTION - FISCAL - DESASTRES'!#REF!),"")</f>
        <v>#REF!</v>
      </c>
      <c r="AL39" s="45" t="e">
        <f>IF(AND('GESTION - FISCAL - DESASTRES'!#REF!="Baja",'GESTION - FISCAL - DESASTRES'!#REF!="Catastrófico"),CONCATENATE("R4C",'GESTION - FISCAL - DESASTRES'!#REF!),"")</f>
        <v>#REF!</v>
      </c>
      <c r="AM39" s="46" t="e">
        <f>IF(AND('GESTION - FISCAL - DESASTRES'!#REF!="Baja",'GESTION - FISCAL - DESASTRES'!#REF!="Catastrófico"),CONCATENATE("R4C",'GESTION - FISCAL - DESASTRES'!#REF!),"")</f>
        <v>#REF!</v>
      </c>
      <c r="AN39" s="72"/>
      <c r="AO39" s="361"/>
      <c r="AP39" s="362"/>
      <c r="AQ39" s="362"/>
      <c r="AR39" s="362"/>
      <c r="AS39" s="362"/>
      <c r="AT39" s="363"/>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row>
    <row r="40" spans="1:80" ht="15" customHeight="1" x14ac:dyDescent="0.25">
      <c r="A40" s="72"/>
      <c r="B40" s="242"/>
      <c r="C40" s="242"/>
      <c r="D40" s="243"/>
      <c r="E40" s="341"/>
      <c r="F40" s="340"/>
      <c r="G40" s="340"/>
      <c r="H40" s="340"/>
      <c r="I40" s="340"/>
      <c r="J40" s="65" t="e">
        <f>IF(AND('GESTION - FISCAL - DESASTRES'!#REF!="Baja",'GESTION - FISCAL - DESASTRES'!#REF!="Leve"),CONCATENATE("R5C",'GESTION - FISCAL - DESASTRES'!#REF!),"")</f>
        <v>#REF!</v>
      </c>
      <c r="K40" s="66" t="e">
        <f>IF(AND('GESTION - FISCAL - DESASTRES'!#REF!="Baja",'GESTION - FISCAL - DESASTRES'!#REF!="Leve"),CONCATENATE("R5C",'GESTION - FISCAL - DESASTRES'!#REF!),"")</f>
        <v>#REF!</v>
      </c>
      <c r="L40" s="66" t="e">
        <f>IF(AND('GESTION - FISCAL - DESASTRES'!#REF!="Baja",'GESTION - FISCAL - DESASTRES'!#REF!="Leve"),CONCATENATE("R5C",'GESTION - FISCAL - DESASTRES'!#REF!),"")</f>
        <v>#REF!</v>
      </c>
      <c r="M40" s="66" t="e">
        <f>IF(AND('GESTION - FISCAL - DESASTRES'!#REF!="Baja",'GESTION - FISCAL - DESASTRES'!#REF!="Leve"),CONCATENATE("R5C",'GESTION - FISCAL - DESASTRES'!#REF!),"")</f>
        <v>#REF!</v>
      </c>
      <c r="N40" s="66" t="e">
        <f>IF(AND('GESTION - FISCAL - DESASTRES'!#REF!="Baja",'GESTION - FISCAL - DESASTRES'!#REF!="Leve"),CONCATENATE("R5C",'GESTION - FISCAL - DESASTRES'!#REF!),"")</f>
        <v>#REF!</v>
      </c>
      <c r="O40" s="67" t="e">
        <f>IF(AND('GESTION - FISCAL - DESASTRES'!#REF!="Baja",'GESTION - FISCAL - DESASTRES'!#REF!="Leve"),CONCATENATE("R5C",'GESTION - FISCAL - DESASTRES'!#REF!),"")</f>
        <v>#REF!</v>
      </c>
      <c r="P40" s="56" t="e">
        <f>IF(AND('GESTION - FISCAL - DESASTRES'!#REF!="Baja",'GESTION - FISCAL - DESASTRES'!#REF!="Menor"),CONCATENATE("R5C",'GESTION - FISCAL - DESASTRES'!#REF!),"")</f>
        <v>#REF!</v>
      </c>
      <c r="Q40" s="57" t="e">
        <f>IF(AND('GESTION - FISCAL - DESASTRES'!#REF!="Baja",'GESTION - FISCAL - DESASTRES'!#REF!="Menor"),CONCATENATE("R5C",'GESTION - FISCAL - DESASTRES'!#REF!),"")</f>
        <v>#REF!</v>
      </c>
      <c r="R40" s="57" t="e">
        <f>IF(AND('GESTION - FISCAL - DESASTRES'!#REF!="Baja",'GESTION - FISCAL - DESASTRES'!#REF!="Menor"),CONCATENATE("R5C",'GESTION - FISCAL - DESASTRES'!#REF!),"")</f>
        <v>#REF!</v>
      </c>
      <c r="S40" s="57" t="e">
        <f>IF(AND('GESTION - FISCAL - DESASTRES'!#REF!="Baja",'GESTION - FISCAL - DESASTRES'!#REF!="Menor"),CONCATENATE("R5C",'GESTION - FISCAL - DESASTRES'!#REF!),"")</f>
        <v>#REF!</v>
      </c>
      <c r="T40" s="57" t="e">
        <f>IF(AND('GESTION - FISCAL - DESASTRES'!#REF!="Baja",'GESTION - FISCAL - DESASTRES'!#REF!="Menor"),CONCATENATE("R5C",'GESTION - FISCAL - DESASTRES'!#REF!),"")</f>
        <v>#REF!</v>
      </c>
      <c r="U40" s="58" t="e">
        <f>IF(AND('GESTION - FISCAL - DESASTRES'!#REF!="Baja",'GESTION - FISCAL - DESASTRES'!#REF!="Menor"),CONCATENATE("R5C",'GESTION - FISCAL - DESASTRES'!#REF!),"")</f>
        <v>#REF!</v>
      </c>
      <c r="V40" s="56" t="e">
        <f>IF(AND('GESTION - FISCAL - DESASTRES'!#REF!="Baja",'GESTION - FISCAL - DESASTRES'!#REF!="Moderado"),CONCATENATE("R5C",'GESTION - FISCAL - DESASTRES'!#REF!),"")</f>
        <v>#REF!</v>
      </c>
      <c r="W40" s="57" t="e">
        <f>IF(AND('GESTION - FISCAL - DESASTRES'!#REF!="Baja",'GESTION - FISCAL - DESASTRES'!#REF!="Moderado"),CONCATENATE("R5C",'GESTION - FISCAL - DESASTRES'!#REF!),"")</f>
        <v>#REF!</v>
      </c>
      <c r="X40" s="57" t="e">
        <f>IF(AND('GESTION - FISCAL - DESASTRES'!#REF!="Baja",'GESTION - FISCAL - DESASTRES'!#REF!="Moderado"),CONCATENATE("R5C",'GESTION - FISCAL - DESASTRES'!#REF!),"")</f>
        <v>#REF!</v>
      </c>
      <c r="Y40" s="57" t="e">
        <f>IF(AND('GESTION - FISCAL - DESASTRES'!#REF!="Baja",'GESTION - FISCAL - DESASTRES'!#REF!="Moderado"),CONCATENATE("R5C",'GESTION - FISCAL - DESASTRES'!#REF!),"")</f>
        <v>#REF!</v>
      </c>
      <c r="Z40" s="57" t="e">
        <f>IF(AND('GESTION - FISCAL - DESASTRES'!#REF!="Baja",'GESTION - FISCAL - DESASTRES'!#REF!="Moderado"),CONCATENATE("R5C",'GESTION - FISCAL - DESASTRES'!#REF!),"")</f>
        <v>#REF!</v>
      </c>
      <c r="AA40" s="58" t="e">
        <f>IF(AND('GESTION - FISCAL - DESASTRES'!#REF!="Baja",'GESTION - FISCAL - DESASTRES'!#REF!="Moderado"),CONCATENATE("R5C",'GESTION - FISCAL - DESASTRES'!#REF!),"")</f>
        <v>#REF!</v>
      </c>
      <c r="AB40" s="41" t="e">
        <f>IF(AND('GESTION - FISCAL - DESASTRES'!#REF!="Baja",'GESTION - FISCAL - DESASTRES'!#REF!="Mayor"),CONCATENATE("R5C",'GESTION - FISCAL - DESASTRES'!#REF!),"")</f>
        <v>#REF!</v>
      </c>
      <c r="AC40" s="42" t="e">
        <f>IF(AND('GESTION - FISCAL - DESASTRES'!#REF!="Baja",'GESTION - FISCAL - DESASTRES'!#REF!="Mayor"),CONCATENATE("R5C",'GESTION - FISCAL - DESASTRES'!#REF!),"")</f>
        <v>#REF!</v>
      </c>
      <c r="AD40" s="42" t="e">
        <f>IF(AND('GESTION - FISCAL - DESASTRES'!#REF!="Baja",'GESTION - FISCAL - DESASTRES'!#REF!="Mayor"),CONCATENATE("R5C",'GESTION - FISCAL - DESASTRES'!#REF!),"")</f>
        <v>#REF!</v>
      </c>
      <c r="AE40" s="42" t="e">
        <f>IF(AND('GESTION - FISCAL - DESASTRES'!#REF!="Baja",'GESTION - FISCAL - DESASTRES'!#REF!="Mayor"),CONCATENATE("R5C",'GESTION - FISCAL - DESASTRES'!#REF!),"")</f>
        <v>#REF!</v>
      </c>
      <c r="AF40" s="42" t="e">
        <f>IF(AND('GESTION - FISCAL - DESASTRES'!#REF!="Baja",'GESTION - FISCAL - DESASTRES'!#REF!="Mayor"),CONCATENATE("R5C",'GESTION - FISCAL - DESASTRES'!#REF!),"")</f>
        <v>#REF!</v>
      </c>
      <c r="AG40" s="43" t="e">
        <f>IF(AND('GESTION - FISCAL - DESASTRES'!#REF!="Baja",'GESTION - FISCAL - DESASTRES'!#REF!="Mayor"),CONCATENATE("R5C",'GESTION - FISCAL - DESASTRES'!#REF!),"")</f>
        <v>#REF!</v>
      </c>
      <c r="AH40" s="44" t="e">
        <f>IF(AND('GESTION - FISCAL - DESASTRES'!#REF!="Baja",'GESTION - FISCAL - DESASTRES'!#REF!="Catastrófico"),CONCATENATE("R5C",'GESTION - FISCAL - DESASTRES'!#REF!),"")</f>
        <v>#REF!</v>
      </c>
      <c r="AI40" s="45" t="e">
        <f>IF(AND('GESTION - FISCAL - DESASTRES'!#REF!="Baja",'GESTION - FISCAL - DESASTRES'!#REF!="Catastrófico"),CONCATENATE("R5C",'GESTION - FISCAL - DESASTRES'!#REF!),"")</f>
        <v>#REF!</v>
      </c>
      <c r="AJ40" s="45" t="e">
        <f>IF(AND('GESTION - FISCAL - DESASTRES'!#REF!="Baja",'GESTION - FISCAL - DESASTRES'!#REF!="Catastrófico"),CONCATENATE("R5C",'GESTION - FISCAL - DESASTRES'!#REF!),"")</f>
        <v>#REF!</v>
      </c>
      <c r="AK40" s="45" t="e">
        <f>IF(AND('GESTION - FISCAL - DESASTRES'!#REF!="Baja",'GESTION - FISCAL - DESASTRES'!#REF!="Catastrófico"),CONCATENATE("R5C",'GESTION - FISCAL - DESASTRES'!#REF!),"")</f>
        <v>#REF!</v>
      </c>
      <c r="AL40" s="45" t="e">
        <f>IF(AND('GESTION - FISCAL - DESASTRES'!#REF!="Baja",'GESTION - FISCAL - DESASTRES'!#REF!="Catastrófico"),CONCATENATE("R5C",'GESTION - FISCAL - DESASTRES'!#REF!),"")</f>
        <v>#REF!</v>
      </c>
      <c r="AM40" s="46" t="e">
        <f>IF(AND('GESTION - FISCAL - DESASTRES'!#REF!="Baja",'GESTION - FISCAL - DESASTRES'!#REF!="Catastrófico"),CONCATENATE("R5C",'GESTION - FISCAL - DESASTRES'!#REF!),"")</f>
        <v>#REF!</v>
      </c>
      <c r="AN40" s="72"/>
      <c r="AO40" s="361"/>
      <c r="AP40" s="362"/>
      <c r="AQ40" s="362"/>
      <c r="AR40" s="362"/>
      <c r="AS40" s="362"/>
      <c r="AT40" s="363"/>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row>
    <row r="41" spans="1:80" ht="15" customHeight="1" x14ac:dyDescent="0.25">
      <c r="A41" s="72"/>
      <c r="B41" s="242"/>
      <c r="C41" s="242"/>
      <c r="D41" s="243"/>
      <c r="E41" s="341"/>
      <c r="F41" s="340"/>
      <c r="G41" s="340"/>
      <c r="H41" s="340"/>
      <c r="I41" s="340"/>
      <c r="J41" s="65" t="e">
        <f>IF(AND('GESTION - FISCAL - DESASTRES'!#REF!="Baja",'GESTION - FISCAL - DESASTRES'!#REF!="Leve"),CONCATENATE("R6C",'GESTION - FISCAL - DESASTRES'!#REF!),"")</f>
        <v>#REF!</v>
      </c>
      <c r="K41" s="66" t="e">
        <f>IF(AND('GESTION - FISCAL - DESASTRES'!#REF!="Baja",'GESTION - FISCAL - DESASTRES'!#REF!="Leve"),CONCATENATE("R6C",'GESTION - FISCAL - DESASTRES'!#REF!),"")</f>
        <v>#REF!</v>
      </c>
      <c r="L41" s="66" t="e">
        <f>IF(AND('GESTION - FISCAL - DESASTRES'!#REF!="Baja",'GESTION - FISCAL - DESASTRES'!#REF!="Leve"),CONCATENATE("R6C",'GESTION - FISCAL - DESASTRES'!#REF!),"")</f>
        <v>#REF!</v>
      </c>
      <c r="M41" s="66" t="e">
        <f>IF(AND('GESTION - FISCAL - DESASTRES'!#REF!="Baja",'GESTION - FISCAL - DESASTRES'!#REF!="Leve"),CONCATENATE("R6C",'GESTION - FISCAL - DESASTRES'!#REF!),"")</f>
        <v>#REF!</v>
      </c>
      <c r="N41" s="66" t="e">
        <f>IF(AND('GESTION - FISCAL - DESASTRES'!#REF!="Baja",'GESTION - FISCAL - DESASTRES'!#REF!="Leve"),CONCATENATE("R6C",'GESTION - FISCAL - DESASTRES'!#REF!),"")</f>
        <v>#REF!</v>
      </c>
      <c r="O41" s="67" t="e">
        <f>IF(AND('GESTION - FISCAL - DESASTRES'!#REF!="Baja",'GESTION - FISCAL - DESASTRES'!#REF!="Leve"),CONCATENATE("R6C",'GESTION - FISCAL - DESASTRES'!#REF!),"")</f>
        <v>#REF!</v>
      </c>
      <c r="P41" s="56" t="e">
        <f>IF(AND('GESTION - FISCAL - DESASTRES'!#REF!="Baja",'GESTION - FISCAL - DESASTRES'!#REF!="Menor"),CONCATENATE("R6C",'GESTION - FISCAL - DESASTRES'!#REF!),"")</f>
        <v>#REF!</v>
      </c>
      <c r="Q41" s="57" t="e">
        <f>IF(AND('GESTION - FISCAL - DESASTRES'!#REF!="Baja",'GESTION - FISCAL - DESASTRES'!#REF!="Menor"),CONCATENATE("R6C",'GESTION - FISCAL - DESASTRES'!#REF!),"")</f>
        <v>#REF!</v>
      </c>
      <c r="R41" s="57" t="e">
        <f>IF(AND('GESTION - FISCAL - DESASTRES'!#REF!="Baja",'GESTION - FISCAL - DESASTRES'!#REF!="Menor"),CONCATENATE("R6C",'GESTION - FISCAL - DESASTRES'!#REF!),"")</f>
        <v>#REF!</v>
      </c>
      <c r="S41" s="57" t="e">
        <f>IF(AND('GESTION - FISCAL - DESASTRES'!#REF!="Baja",'GESTION - FISCAL - DESASTRES'!#REF!="Menor"),CONCATENATE("R6C",'GESTION - FISCAL - DESASTRES'!#REF!),"")</f>
        <v>#REF!</v>
      </c>
      <c r="T41" s="57" t="e">
        <f>IF(AND('GESTION - FISCAL - DESASTRES'!#REF!="Baja",'GESTION - FISCAL - DESASTRES'!#REF!="Menor"),CONCATENATE("R6C",'GESTION - FISCAL - DESASTRES'!#REF!),"")</f>
        <v>#REF!</v>
      </c>
      <c r="U41" s="58" t="e">
        <f>IF(AND('GESTION - FISCAL - DESASTRES'!#REF!="Baja",'GESTION - FISCAL - DESASTRES'!#REF!="Menor"),CONCATENATE("R6C",'GESTION - FISCAL - DESASTRES'!#REF!),"")</f>
        <v>#REF!</v>
      </c>
      <c r="V41" s="56" t="e">
        <f>IF(AND('GESTION - FISCAL - DESASTRES'!#REF!="Baja",'GESTION - FISCAL - DESASTRES'!#REF!="Moderado"),CONCATENATE("R6C",'GESTION - FISCAL - DESASTRES'!#REF!),"")</f>
        <v>#REF!</v>
      </c>
      <c r="W41" s="57" t="e">
        <f>IF(AND('GESTION - FISCAL - DESASTRES'!#REF!="Baja",'GESTION - FISCAL - DESASTRES'!#REF!="Moderado"),CONCATENATE("R6C",'GESTION - FISCAL - DESASTRES'!#REF!),"")</f>
        <v>#REF!</v>
      </c>
      <c r="X41" s="57" t="e">
        <f>IF(AND('GESTION - FISCAL - DESASTRES'!#REF!="Baja",'GESTION - FISCAL - DESASTRES'!#REF!="Moderado"),CONCATENATE("R6C",'GESTION - FISCAL - DESASTRES'!#REF!),"")</f>
        <v>#REF!</v>
      </c>
      <c r="Y41" s="57" t="e">
        <f>IF(AND('GESTION - FISCAL - DESASTRES'!#REF!="Baja",'GESTION - FISCAL - DESASTRES'!#REF!="Moderado"),CONCATENATE("R6C",'GESTION - FISCAL - DESASTRES'!#REF!),"")</f>
        <v>#REF!</v>
      </c>
      <c r="Z41" s="57" t="e">
        <f>IF(AND('GESTION - FISCAL - DESASTRES'!#REF!="Baja",'GESTION - FISCAL - DESASTRES'!#REF!="Moderado"),CONCATENATE("R6C",'GESTION - FISCAL - DESASTRES'!#REF!),"")</f>
        <v>#REF!</v>
      </c>
      <c r="AA41" s="58" t="e">
        <f>IF(AND('GESTION - FISCAL - DESASTRES'!#REF!="Baja",'GESTION - FISCAL - DESASTRES'!#REF!="Moderado"),CONCATENATE("R6C",'GESTION - FISCAL - DESASTRES'!#REF!),"")</f>
        <v>#REF!</v>
      </c>
      <c r="AB41" s="41" t="e">
        <f>IF(AND('GESTION - FISCAL - DESASTRES'!#REF!="Baja",'GESTION - FISCAL - DESASTRES'!#REF!="Mayor"),CONCATENATE("R6C",'GESTION - FISCAL - DESASTRES'!#REF!),"")</f>
        <v>#REF!</v>
      </c>
      <c r="AC41" s="42" t="e">
        <f>IF(AND('GESTION - FISCAL - DESASTRES'!#REF!="Baja",'GESTION - FISCAL - DESASTRES'!#REF!="Mayor"),CONCATENATE("R6C",'GESTION - FISCAL - DESASTRES'!#REF!),"")</f>
        <v>#REF!</v>
      </c>
      <c r="AD41" s="42" t="e">
        <f>IF(AND('GESTION - FISCAL - DESASTRES'!#REF!="Baja",'GESTION - FISCAL - DESASTRES'!#REF!="Mayor"),CONCATENATE("R6C",'GESTION - FISCAL - DESASTRES'!#REF!),"")</f>
        <v>#REF!</v>
      </c>
      <c r="AE41" s="42" t="e">
        <f>IF(AND('GESTION - FISCAL - DESASTRES'!#REF!="Baja",'GESTION - FISCAL - DESASTRES'!#REF!="Mayor"),CONCATENATE("R6C",'GESTION - FISCAL - DESASTRES'!#REF!),"")</f>
        <v>#REF!</v>
      </c>
      <c r="AF41" s="42" t="e">
        <f>IF(AND('GESTION - FISCAL - DESASTRES'!#REF!="Baja",'GESTION - FISCAL - DESASTRES'!#REF!="Mayor"),CONCATENATE("R6C",'GESTION - FISCAL - DESASTRES'!#REF!),"")</f>
        <v>#REF!</v>
      </c>
      <c r="AG41" s="43" t="e">
        <f>IF(AND('GESTION - FISCAL - DESASTRES'!#REF!="Baja",'GESTION - FISCAL - DESASTRES'!#REF!="Mayor"),CONCATENATE("R6C",'GESTION - FISCAL - DESASTRES'!#REF!),"")</f>
        <v>#REF!</v>
      </c>
      <c r="AH41" s="44" t="e">
        <f>IF(AND('GESTION - FISCAL - DESASTRES'!#REF!="Baja",'GESTION - FISCAL - DESASTRES'!#REF!="Catastrófico"),CONCATENATE("R6C",'GESTION - FISCAL - DESASTRES'!#REF!),"")</f>
        <v>#REF!</v>
      </c>
      <c r="AI41" s="45" t="e">
        <f>IF(AND('GESTION - FISCAL - DESASTRES'!#REF!="Baja",'GESTION - FISCAL - DESASTRES'!#REF!="Catastrófico"),CONCATENATE("R6C",'GESTION - FISCAL - DESASTRES'!#REF!),"")</f>
        <v>#REF!</v>
      </c>
      <c r="AJ41" s="45" t="e">
        <f>IF(AND('GESTION - FISCAL - DESASTRES'!#REF!="Baja",'GESTION - FISCAL - DESASTRES'!#REF!="Catastrófico"),CONCATENATE("R6C",'GESTION - FISCAL - DESASTRES'!#REF!),"")</f>
        <v>#REF!</v>
      </c>
      <c r="AK41" s="45" t="e">
        <f>IF(AND('GESTION - FISCAL - DESASTRES'!#REF!="Baja",'GESTION - FISCAL - DESASTRES'!#REF!="Catastrófico"),CONCATENATE("R6C",'GESTION - FISCAL - DESASTRES'!#REF!),"")</f>
        <v>#REF!</v>
      </c>
      <c r="AL41" s="45" t="e">
        <f>IF(AND('GESTION - FISCAL - DESASTRES'!#REF!="Baja",'GESTION - FISCAL - DESASTRES'!#REF!="Catastrófico"),CONCATENATE("R6C",'GESTION - FISCAL - DESASTRES'!#REF!),"")</f>
        <v>#REF!</v>
      </c>
      <c r="AM41" s="46" t="e">
        <f>IF(AND('GESTION - FISCAL - DESASTRES'!#REF!="Baja",'GESTION - FISCAL - DESASTRES'!#REF!="Catastrófico"),CONCATENATE("R6C",'GESTION - FISCAL - DESASTRES'!#REF!),"")</f>
        <v>#REF!</v>
      </c>
      <c r="AN41" s="72"/>
      <c r="AO41" s="361"/>
      <c r="AP41" s="362"/>
      <c r="AQ41" s="362"/>
      <c r="AR41" s="362"/>
      <c r="AS41" s="362"/>
      <c r="AT41" s="363"/>
      <c r="AU41" s="72"/>
      <c r="AV41" s="72"/>
      <c r="AW41" s="72"/>
      <c r="AX41" s="72"/>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2"/>
      <c r="BX41" s="72"/>
    </row>
    <row r="42" spans="1:80" ht="15" customHeight="1" x14ac:dyDescent="0.25">
      <c r="A42" s="72"/>
      <c r="B42" s="242"/>
      <c r="C42" s="242"/>
      <c r="D42" s="243"/>
      <c r="E42" s="341"/>
      <c r="F42" s="340"/>
      <c r="G42" s="340"/>
      <c r="H42" s="340"/>
      <c r="I42" s="340"/>
      <c r="J42" s="65" t="e">
        <f>IF(AND('GESTION - FISCAL - DESASTRES'!#REF!="Baja",'GESTION - FISCAL - DESASTRES'!#REF!="Leve"),CONCATENATE("R7C",'GESTION - FISCAL - DESASTRES'!#REF!),"")</f>
        <v>#REF!</v>
      </c>
      <c r="K42" s="66" t="e">
        <f>IF(AND('GESTION - FISCAL - DESASTRES'!#REF!="Baja",'GESTION - FISCAL - DESASTRES'!#REF!="Leve"),CONCATENATE("R7C",'GESTION - FISCAL - DESASTRES'!#REF!),"")</f>
        <v>#REF!</v>
      </c>
      <c r="L42" s="66" t="e">
        <f>IF(AND('GESTION - FISCAL - DESASTRES'!#REF!="Baja",'GESTION - FISCAL - DESASTRES'!#REF!="Leve"),CONCATENATE("R7C",'GESTION - FISCAL - DESASTRES'!#REF!),"")</f>
        <v>#REF!</v>
      </c>
      <c r="M42" s="66" t="e">
        <f>IF(AND('GESTION - FISCAL - DESASTRES'!#REF!="Baja",'GESTION - FISCAL - DESASTRES'!#REF!="Leve"),CONCATENATE("R7C",'GESTION - FISCAL - DESASTRES'!#REF!),"")</f>
        <v>#REF!</v>
      </c>
      <c r="N42" s="66" t="e">
        <f>IF(AND('GESTION - FISCAL - DESASTRES'!#REF!="Baja",'GESTION - FISCAL - DESASTRES'!#REF!="Leve"),CONCATENATE("R7C",'GESTION - FISCAL - DESASTRES'!#REF!),"")</f>
        <v>#REF!</v>
      </c>
      <c r="O42" s="67" t="e">
        <f>IF(AND('GESTION - FISCAL - DESASTRES'!#REF!="Baja",'GESTION - FISCAL - DESASTRES'!#REF!="Leve"),CONCATENATE("R7C",'GESTION - FISCAL - DESASTRES'!#REF!),"")</f>
        <v>#REF!</v>
      </c>
      <c r="P42" s="56" t="e">
        <f>IF(AND('GESTION - FISCAL - DESASTRES'!#REF!="Baja",'GESTION - FISCAL - DESASTRES'!#REF!="Menor"),CONCATENATE("R7C",'GESTION - FISCAL - DESASTRES'!#REF!),"")</f>
        <v>#REF!</v>
      </c>
      <c r="Q42" s="57" t="e">
        <f>IF(AND('GESTION - FISCAL - DESASTRES'!#REF!="Baja",'GESTION - FISCAL - DESASTRES'!#REF!="Menor"),CONCATENATE("R7C",'GESTION - FISCAL - DESASTRES'!#REF!),"")</f>
        <v>#REF!</v>
      </c>
      <c r="R42" s="57" t="e">
        <f>IF(AND('GESTION - FISCAL - DESASTRES'!#REF!="Baja",'GESTION - FISCAL - DESASTRES'!#REF!="Menor"),CONCATENATE("R7C",'GESTION - FISCAL - DESASTRES'!#REF!),"")</f>
        <v>#REF!</v>
      </c>
      <c r="S42" s="57" t="e">
        <f>IF(AND('GESTION - FISCAL - DESASTRES'!#REF!="Baja",'GESTION - FISCAL - DESASTRES'!#REF!="Menor"),CONCATENATE("R7C",'GESTION - FISCAL - DESASTRES'!#REF!),"")</f>
        <v>#REF!</v>
      </c>
      <c r="T42" s="57" t="e">
        <f>IF(AND('GESTION - FISCAL - DESASTRES'!#REF!="Baja",'GESTION - FISCAL - DESASTRES'!#REF!="Menor"),CONCATENATE("R7C",'GESTION - FISCAL - DESASTRES'!#REF!),"")</f>
        <v>#REF!</v>
      </c>
      <c r="U42" s="58" t="e">
        <f>IF(AND('GESTION - FISCAL - DESASTRES'!#REF!="Baja",'GESTION - FISCAL - DESASTRES'!#REF!="Menor"),CONCATENATE("R7C",'GESTION - FISCAL - DESASTRES'!#REF!),"")</f>
        <v>#REF!</v>
      </c>
      <c r="V42" s="56" t="e">
        <f>IF(AND('GESTION - FISCAL - DESASTRES'!#REF!="Baja",'GESTION - FISCAL - DESASTRES'!#REF!="Moderado"),CONCATENATE("R7C",'GESTION - FISCAL - DESASTRES'!#REF!),"")</f>
        <v>#REF!</v>
      </c>
      <c r="W42" s="57" t="e">
        <f>IF(AND('GESTION - FISCAL - DESASTRES'!#REF!="Baja",'GESTION - FISCAL - DESASTRES'!#REF!="Moderado"),CONCATENATE("R7C",'GESTION - FISCAL - DESASTRES'!#REF!),"")</f>
        <v>#REF!</v>
      </c>
      <c r="X42" s="57" t="e">
        <f>IF(AND('GESTION - FISCAL - DESASTRES'!#REF!="Baja",'GESTION - FISCAL - DESASTRES'!#REF!="Moderado"),CONCATENATE("R7C",'GESTION - FISCAL - DESASTRES'!#REF!),"")</f>
        <v>#REF!</v>
      </c>
      <c r="Y42" s="57" t="e">
        <f>IF(AND('GESTION - FISCAL - DESASTRES'!#REF!="Baja",'GESTION - FISCAL - DESASTRES'!#REF!="Moderado"),CONCATENATE("R7C",'GESTION - FISCAL - DESASTRES'!#REF!),"")</f>
        <v>#REF!</v>
      </c>
      <c r="Z42" s="57" t="e">
        <f>IF(AND('GESTION - FISCAL - DESASTRES'!#REF!="Baja",'GESTION - FISCAL - DESASTRES'!#REF!="Moderado"),CONCATENATE("R7C",'GESTION - FISCAL - DESASTRES'!#REF!),"")</f>
        <v>#REF!</v>
      </c>
      <c r="AA42" s="58" t="e">
        <f>IF(AND('GESTION - FISCAL - DESASTRES'!#REF!="Baja",'GESTION - FISCAL - DESASTRES'!#REF!="Moderado"),CONCATENATE("R7C",'GESTION - FISCAL - DESASTRES'!#REF!),"")</f>
        <v>#REF!</v>
      </c>
      <c r="AB42" s="41" t="e">
        <f>IF(AND('GESTION - FISCAL - DESASTRES'!#REF!="Baja",'GESTION - FISCAL - DESASTRES'!#REF!="Mayor"),CONCATENATE("R7C",'GESTION - FISCAL - DESASTRES'!#REF!),"")</f>
        <v>#REF!</v>
      </c>
      <c r="AC42" s="42" t="e">
        <f>IF(AND('GESTION - FISCAL - DESASTRES'!#REF!="Baja",'GESTION - FISCAL - DESASTRES'!#REF!="Mayor"),CONCATENATE("R7C",'GESTION - FISCAL - DESASTRES'!#REF!),"")</f>
        <v>#REF!</v>
      </c>
      <c r="AD42" s="42" t="e">
        <f>IF(AND('GESTION - FISCAL - DESASTRES'!#REF!="Baja",'GESTION - FISCAL - DESASTRES'!#REF!="Mayor"),CONCATENATE("R7C",'GESTION - FISCAL - DESASTRES'!#REF!),"")</f>
        <v>#REF!</v>
      </c>
      <c r="AE42" s="42" t="e">
        <f>IF(AND('GESTION - FISCAL - DESASTRES'!#REF!="Baja",'GESTION - FISCAL - DESASTRES'!#REF!="Mayor"),CONCATENATE("R7C",'GESTION - FISCAL - DESASTRES'!#REF!),"")</f>
        <v>#REF!</v>
      </c>
      <c r="AF42" s="42" t="e">
        <f>IF(AND('GESTION - FISCAL - DESASTRES'!#REF!="Baja",'GESTION - FISCAL - DESASTRES'!#REF!="Mayor"),CONCATENATE("R7C",'GESTION - FISCAL - DESASTRES'!#REF!),"")</f>
        <v>#REF!</v>
      </c>
      <c r="AG42" s="43" t="e">
        <f>IF(AND('GESTION - FISCAL - DESASTRES'!#REF!="Baja",'GESTION - FISCAL - DESASTRES'!#REF!="Mayor"),CONCATENATE("R7C",'GESTION - FISCAL - DESASTRES'!#REF!),"")</f>
        <v>#REF!</v>
      </c>
      <c r="AH42" s="44" t="e">
        <f>IF(AND('GESTION - FISCAL - DESASTRES'!#REF!="Baja",'GESTION - FISCAL - DESASTRES'!#REF!="Catastrófico"),CONCATENATE("R7C",'GESTION - FISCAL - DESASTRES'!#REF!),"")</f>
        <v>#REF!</v>
      </c>
      <c r="AI42" s="45" t="e">
        <f>IF(AND('GESTION - FISCAL - DESASTRES'!#REF!="Baja",'GESTION - FISCAL - DESASTRES'!#REF!="Catastrófico"),CONCATENATE("R7C",'GESTION - FISCAL - DESASTRES'!#REF!),"")</f>
        <v>#REF!</v>
      </c>
      <c r="AJ42" s="45" t="e">
        <f>IF(AND('GESTION - FISCAL - DESASTRES'!#REF!="Baja",'GESTION - FISCAL - DESASTRES'!#REF!="Catastrófico"),CONCATENATE("R7C",'GESTION - FISCAL - DESASTRES'!#REF!),"")</f>
        <v>#REF!</v>
      </c>
      <c r="AK42" s="45" t="e">
        <f>IF(AND('GESTION - FISCAL - DESASTRES'!#REF!="Baja",'GESTION - FISCAL - DESASTRES'!#REF!="Catastrófico"),CONCATENATE("R7C",'GESTION - FISCAL - DESASTRES'!#REF!),"")</f>
        <v>#REF!</v>
      </c>
      <c r="AL42" s="45" t="e">
        <f>IF(AND('GESTION - FISCAL - DESASTRES'!#REF!="Baja",'GESTION - FISCAL - DESASTRES'!#REF!="Catastrófico"),CONCATENATE("R7C",'GESTION - FISCAL - DESASTRES'!#REF!),"")</f>
        <v>#REF!</v>
      </c>
      <c r="AM42" s="46" t="e">
        <f>IF(AND('GESTION - FISCAL - DESASTRES'!#REF!="Baja",'GESTION - FISCAL - DESASTRES'!#REF!="Catastrófico"),CONCATENATE("R7C",'GESTION - FISCAL - DESASTRES'!#REF!),"")</f>
        <v>#REF!</v>
      </c>
      <c r="AN42" s="72"/>
      <c r="AO42" s="361"/>
      <c r="AP42" s="362"/>
      <c r="AQ42" s="362"/>
      <c r="AR42" s="362"/>
      <c r="AS42" s="362"/>
      <c r="AT42" s="363"/>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2"/>
      <c r="BX42" s="72"/>
    </row>
    <row r="43" spans="1:80" ht="15" customHeight="1" x14ac:dyDescent="0.25">
      <c r="A43" s="72"/>
      <c r="B43" s="242"/>
      <c r="C43" s="242"/>
      <c r="D43" s="243"/>
      <c r="E43" s="341"/>
      <c r="F43" s="340"/>
      <c r="G43" s="340"/>
      <c r="H43" s="340"/>
      <c r="I43" s="340"/>
      <c r="J43" s="65" t="e">
        <f>IF(AND('GESTION - FISCAL - DESASTRES'!#REF!="Baja",'GESTION - FISCAL - DESASTRES'!#REF!="Leve"),CONCATENATE("R8C",'GESTION - FISCAL - DESASTRES'!#REF!),"")</f>
        <v>#REF!</v>
      </c>
      <c r="K43" s="66" t="e">
        <f>IF(AND('GESTION - FISCAL - DESASTRES'!#REF!="Baja",'GESTION - FISCAL - DESASTRES'!#REF!="Leve"),CONCATENATE("R8C",'GESTION - FISCAL - DESASTRES'!#REF!),"")</f>
        <v>#REF!</v>
      </c>
      <c r="L43" s="66" t="e">
        <f>IF(AND('GESTION - FISCAL - DESASTRES'!#REF!="Baja",'GESTION - FISCAL - DESASTRES'!#REF!="Leve"),CONCATENATE("R8C",'GESTION - FISCAL - DESASTRES'!#REF!),"")</f>
        <v>#REF!</v>
      </c>
      <c r="M43" s="66" t="e">
        <f>IF(AND('GESTION - FISCAL - DESASTRES'!#REF!="Baja",'GESTION - FISCAL - DESASTRES'!#REF!="Leve"),CONCATENATE("R8C",'GESTION - FISCAL - DESASTRES'!#REF!),"")</f>
        <v>#REF!</v>
      </c>
      <c r="N43" s="66" t="e">
        <f>IF(AND('GESTION - FISCAL - DESASTRES'!#REF!="Baja",'GESTION - FISCAL - DESASTRES'!#REF!="Leve"),CONCATENATE("R8C",'GESTION - FISCAL - DESASTRES'!#REF!),"")</f>
        <v>#REF!</v>
      </c>
      <c r="O43" s="67" t="e">
        <f>IF(AND('GESTION - FISCAL - DESASTRES'!#REF!="Baja",'GESTION - FISCAL - DESASTRES'!#REF!="Leve"),CONCATENATE("R8C",'GESTION - FISCAL - DESASTRES'!#REF!),"")</f>
        <v>#REF!</v>
      </c>
      <c r="P43" s="56" t="e">
        <f>IF(AND('GESTION - FISCAL - DESASTRES'!#REF!="Baja",'GESTION - FISCAL - DESASTRES'!#REF!="Menor"),CONCATENATE("R8C",'GESTION - FISCAL - DESASTRES'!#REF!),"")</f>
        <v>#REF!</v>
      </c>
      <c r="Q43" s="57" t="e">
        <f>IF(AND('GESTION - FISCAL - DESASTRES'!#REF!="Baja",'GESTION - FISCAL - DESASTRES'!#REF!="Menor"),CONCATENATE("R8C",'GESTION - FISCAL - DESASTRES'!#REF!),"")</f>
        <v>#REF!</v>
      </c>
      <c r="R43" s="57" t="e">
        <f>IF(AND('GESTION - FISCAL - DESASTRES'!#REF!="Baja",'GESTION - FISCAL - DESASTRES'!#REF!="Menor"),CONCATENATE("R8C",'GESTION - FISCAL - DESASTRES'!#REF!),"")</f>
        <v>#REF!</v>
      </c>
      <c r="S43" s="57" t="e">
        <f>IF(AND('GESTION - FISCAL - DESASTRES'!#REF!="Baja",'GESTION - FISCAL - DESASTRES'!#REF!="Menor"),CONCATENATE("R8C",'GESTION - FISCAL - DESASTRES'!#REF!),"")</f>
        <v>#REF!</v>
      </c>
      <c r="T43" s="57" t="e">
        <f>IF(AND('GESTION - FISCAL - DESASTRES'!#REF!="Baja",'GESTION - FISCAL - DESASTRES'!#REF!="Menor"),CONCATENATE("R8C",'GESTION - FISCAL - DESASTRES'!#REF!),"")</f>
        <v>#REF!</v>
      </c>
      <c r="U43" s="58" t="e">
        <f>IF(AND('GESTION - FISCAL - DESASTRES'!#REF!="Baja",'GESTION - FISCAL - DESASTRES'!#REF!="Menor"),CONCATENATE("R8C",'GESTION - FISCAL - DESASTRES'!#REF!),"")</f>
        <v>#REF!</v>
      </c>
      <c r="V43" s="56" t="e">
        <f>IF(AND('GESTION - FISCAL - DESASTRES'!#REF!="Baja",'GESTION - FISCAL - DESASTRES'!#REF!="Moderado"),CONCATENATE("R8C",'GESTION - FISCAL - DESASTRES'!#REF!),"")</f>
        <v>#REF!</v>
      </c>
      <c r="W43" s="57" t="e">
        <f>IF(AND('GESTION - FISCAL - DESASTRES'!#REF!="Baja",'GESTION - FISCAL - DESASTRES'!#REF!="Moderado"),CONCATENATE("R8C",'GESTION - FISCAL - DESASTRES'!#REF!),"")</f>
        <v>#REF!</v>
      </c>
      <c r="X43" s="57" t="e">
        <f>IF(AND('GESTION - FISCAL - DESASTRES'!#REF!="Baja",'GESTION - FISCAL - DESASTRES'!#REF!="Moderado"),CONCATENATE("R8C",'GESTION - FISCAL - DESASTRES'!#REF!),"")</f>
        <v>#REF!</v>
      </c>
      <c r="Y43" s="57" t="e">
        <f>IF(AND('GESTION - FISCAL - DESASTRES'!#REF!="Baja",'GESTION - FISCAL - DESASTRES'!#REF!="Moderado"),CONCATENATE("R8C",'GESTION - FISCAL - DESASTRES'!#REF!),"")</f>
        <v>#REF!</v>
      </c>
      <c r="Z43" s="57" t="e">
        <f>IF(AND('GESTION - FISCAL - DESASTRES'!#REF!="Baja",'GESTION - FISCAL - DESASTRES'!#REF!="Moderado"),CONCATENATE("R8C",'GESTION - FISCAL - DESASTRES'!#REF!),"")</f>
        <v>#REF!</v>
      </c>
      <c r="AA43" s="58" t="e">
        <f>IF(AND('GESTION - FISCAL - DESASTRES'!#REF!="Baja",'GESTION - FISCAL - DESASTRES'!#REF!="Moderado"),CONCATENATE("R8C",'GESTION - FISCAL - DESASTRES'!#REF!),"")</f>
        <v>#REF!</v>
      </c>
      <c r="AB43" s="41" t="e">
        <f>IF(AND('GESTION - FISCAL - DESASTRES'!#REF!="Baja",'GESTION - FISCAL - DESASTRES'!#REF!="Mayor"),CONCATENATE("R8C",'GESTION - FISCAL - DESASTRES'!#REF!),"")</f>
        <v>#REF!</v>
      </c>
      <c r="AC43" s="42" t="e">
        <f>IF(AND('GESTION - FISCAL - DESASTRES'!#REF!="Baja",'GESTION - FISCAL - DESASTRES'!#REF!="Mayor"),CONCATENATE("R8C",'GESTION - FISCAL - DESASTRES'!#REF!),"")</f>
        <v>#REF!</v>
      </c>
      <c r="AD43" s="42" t="e">
        <f>IF(AND('GESTION - FISCAL - DESASTRES'!#REF!="Baja",'GESTION - FISCAL - DESASTRES'!#REF!="Mayor"),CONCATENATE("R8C",'GESTION - FISCAL - DESASTRES'!#REF!),"")</f>
        <v>#REF!</v>
      </c>
      <c r="AE43" s="42" t="e">
        <f>IF(AND('GESTION - FISCAL - DESASTRES'!#REF!="Baja",'GESTION - FISCAL - DESASTRES'!#REF!="Mayor"),CONCATENATE("R8C",'GESTION - FISCAL - DESASTRES'!#REF!),"")</f>
        <v>#REF!</v>
      </c>
      <c r="AF43" s="42" t="e">
        <f>IF(AND('GESTION - FISCAL - DESASTRES'!#REF!="Baja",'GESTION - FISCAL - DESASTRES'!#REF!="Mayor"),CONCATENATE("R8C",'GESTION - FISCAL - DESASTRES'!#REF!),"")</f>
        <v>#REF!</v>
      </c>
      <c r="AG43" s="43" t="e">
        <f>IF(AND('GESTION - FISCAL - DESASTRES'!#REF!="Baja",'GESTION - FISCAL - DESASTRES'!#REF!="Mayor"),CONCATENATE("R8C",'GESTION - FISCAL - DESASTRES'!#REF!),"")</f>
        <v>#REF!</v>
      </c>
      <c r="AH43" s="44" t="e">
        <f>IF(AND('GESTION - FISCAL - DESASTRES'!#REF!="Baja",'GESTION - FISCAL - DESASTRES'!#REF!="Catastrófico"),CONCATENATE("R8C",'GESTION - FISCAL - DESASTRES'!#REF!),"")</f>
        <v>#REF!</v>
      </c>
      <c r="AI43" s="45" t="e">
        <f>IF(AND('GESTION - FISCAL - DESASTRES'!#REF!="Baja",'GESTION - FISCAL - DESASTRES'!#REF!="Catastrófico"),CONCATENATE("R8C",'GESTION - FISCAL - DESASTRES'!#REF!),"")</f>
        <v>#REF!</v>
      </c>
      <c r="AJ43" s="45" t="e">
        <f>IF(AND('GESTION - FISCAL - DESASTRES'!#REF!="Baja",'GESTION - FISCAL - DESASTRES'!#REF!="Catastrófico"),CONCATENATE("R8C",'GESTION - FISCAL - DESASTRES'!#REF!),"")</f>
        <v>#REF!</v>
      </c>
      <c r="AK43" s="45" t="e">
        <f>IF(AND('GESTION - FISCAL - DESASTRES'!#REF!="Baja",'GESTION - FISCAL - DESASTRES'!#REF!="Catastrófico"),CONCATENATE("R8C",'GESTION - FISCAL - DESASTRES'!#REF!),"")</f>
        <v>#REF!</v>
      </c>
      <c r="AL43" s="45" t="e">
        <f>IF(AND('GESTION - FISCAL - DESASTRES'!#REF!="Baja",'GESTION - FISCAL - DESASTRES'!#REF!="Catastrófico"),CONCATENATE("R8C",'GESTION - FISCAL - DESASTRES'!#REF!),"")</f>
        <v>#REF!</v>
      </c>
      <c r="AM43" s="46" t="e">
        <f>IF(AND('GESTION - FISCAL - DESASTRES'!#REF!="Baja",'GESTION - FISCAL - DESASTRES'!#REF!="Catastrófico"),CONCATENATE("R8C",'GESTION - FISCAL - DESASTRES'!#REF!),"")</f>
        <v>#REF!</v>
      </c>
      <c r="AN43" s="72"/>
      <c r="AO43" s="361"/>
      <c r="AP43" s="362"/>
      <c r="AQ43" s="362"/>
      <c r="AR43" s="362"/>
      <c r="AS43" s="362"/>
      <c r="AT43" s="363"/>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row>
    <row r="44" spans="1:80" ht="15" customHeight="1" x14ac:dyDescent="0.25">
      <c r="A44" s="72"/>
      <c r="B44" s="242"/>
      <c r="C44" s="242"/>
      <c r="D44" s="243"/>
      <c r="E44" s="341"/>
      <c r="F44" s="340"/>
      <c r="G44" s="340"/>
      <c r="H44" s="340"/>
      <c r="I44" s="340"/>
      <c r="J44" s="65" t="e">
        <f>IF(AND('GESTION - FISCAL - DESASTRES'!#REF!="Baja",'GESTION - FISCAL - DESASTRES'!#REF!="Leve"),CONCATENATE("R9C",'GESTION - FISCAL - DESASTRES'!#REF!),"")</f>
        <v>#REF!</v>
      </c>
      <c r="K44" s="66" t="e">
        <f>IF(AND('GESTION - FISCAL - DESASTRES'!#REF!="Baja",'GESTION - FISCAL - DESASTRES'!#REF!="Leve"),CONCATENATE("R9C",'GESTION - FISCAL - DESASTRES'!#REF!),"")</f>
        <v>#REF!</v>
      </c>
      <c r="L44" s="66" t="e">
        <f>IF(AND('GESTION - FISCAL - DESASTRES'!#REF!="Baja",'GESTION - FISCAL - DESASTRES'!#REF!="Leve"),CONCATENATE("R9C",'GESTION - FISCAL - DESASTRES'!#REF!),"")</f>
        <v>#REF!</v>
      </c>
      <c r="M44" s="66" t="e">
        <f>IF(AND('GESTION - FISCAL - DESASTRES'!#REF!="Baja",'GESTION - FISCAL - DESASTRES'!#REF!="Leve"),CONCATENATE("R9C",'GESTION - FISCAL - DESASTRES'!#REF!),"")</f>
        <v>#REF!</v>
      </c>
      <c r="N44" s="66" t="e">
        <f>IF(AND('GESTION - FISCAL - DESASTRES'!#REF!="Baja",'GESTION - FISCAL - DESASTRES'!#REF!="Leve"),CONCATENATE("R9C",'GESTION - FISCAL - DESASTRES'!#REF!),"")</f>
        <v>#REF!</v>
      </c>
      <c r="O44" s="67" t="e">
        <f>IF(AND('GESTION - FISCAL - DESASTRES'!#REF!="Baja",'GESTION - FISCAL - DESASTRES'!#REF!="Leve"),CONCATENATE("R9C",'GESTION - FISCAL - DESASTRES'!#REF!),"")</f>
        <v>#REF!</v>
      </c>
      <c r="P44" s="56" t="e">
        <f>IF(AND('GESTION - FISCAL - DESASTRES'!#REF!="Baja",'GESTION - FISCAL - DESASTRES'!#REF!="Menor"),CONCATENATE("R9C",'GESTION - FISCAL - DESASTRES'!#REF!),"")</f>
        <v>#REF!</v>
      </c>
      <c r="Q44" s="57" t="e">
        <f>IF(AND('GESTION - FISCAL - DESASTRES'!#REF!="Baja",'GESTION - FISCAL - DESASTRES'!#REF!="Menor"),CONCATENATE("R9C",'GESTION - FISCAL - DESASTRES'!#REF!),"")</f>
        <v>#REF!</v>
      </c>
      <c r="R44" s="57" t="e">
        <f>IF(AND('GESTION - FISCAL - DESASTRES'!#REF!="Baja",'GESTION - FISCAL - DESASTRES'!#REF!="Menor"),CONCATENATE("R9C",'GESTION - FISCAL - DESASTRES'!#REF!),"")</f>
        <v>#REF!</v>
      </c>
      <c r="S44" s="57" t="e">
        <f>IF(AND('GESTION - FISCAL - DESASTRES'!#REF!="Baja",'GESTION - FISCAL - DESASTRES'!#REF!="Menor"),CONCATENATE("R9C",'GESTION - FISCAL - DESASTRES'!#REF!),"")</f>
        <v>#REF!</v>
      </c>
      <c r="T44" s="57" t="e">
        <f>IF(AND('GESTION - FISCAL - DESASTRES'!#REF!="Baja",'GESTION - FISCAL - DESASTRES'!#REF!="Menor"),CONCATENATE("R9C",'GESTION - FISCAL - DESASTRES'!#REF!),"")</f>
        <v>#REF!</v>
      </c>
      <c r="U44" s="58" t="e">
        <f>IF(AND('GESTION - FISCAL - DESASTRES'!#REF!="Baja",'GESTION - FISCAL - DESASTRES'!#REF!="Menor"),CONCATENATE("R9C",'GESTION - FISCAL - DESASTRES'!#REF!),"")</f>
        <v>#REF!</v>
      </c>
      <c r="V44" s="56" t="e">
        <f>IF(AND('GESTION - FISCAL - DESASTRES'!#REF!="Baja",'GESTION - FISCAL - DESASTRES'!#REF!="Moderado"),CONCATENATE("R9C",'GESTION - FISCAL - DESASTRES'!#REF!),"")</f>
        <v>#REF!</v>
      </c>
      <c r="W44" s="57" t="e">
        <f>IF(AND('GESTION - FISCAL - DESASTRES'!#REF!="Baja",'GESTION - FISCAL - DESASTRES'!#REF!="Moderado"),CONCATENATE("R9C",'GESTION - FISCAL - DESASTRES'!#REF!),"")</f>
        <v>#REF!</v>
      </c>
      <c r="X44" s="57" t="e">
        <f>IF(AND('GESTION - FISCAL - DESASTRES'!#REF!="Baja",'GESTION - FISCAL - DESASTRES'!#REF!="Moderado"),CONCATENATE("R9C",'GESTION - FISCAL - DESASTRES'!#REF!),"")</f>
        <v>#REF!</v>
      </c>
      <c r="Y44" s="57" t="e">
        <f>IF(AND('GESTION - FISCAL - DESASTRES'!#REF!="Baja",'GESTION - FISCAL - DESASTRES'!#REF!="Moderado"),CONCATENATE("R9C",'GESTION - FISCAL - DESASTRES'!#REF!),"")</f>
        <v>#REF!</v>
      </c>
      <c r="Z44" s="57" t="e">
        <f>IF(AND('GESTION - FISCAL - DESASTRES'!#REF!="Baja",'GESTION - FISCAL - DESASTRES'!#REF!="Moderado"),CONCATENATE("R9C",'GESTION - FISCAL - DESASTRES'!#REF!),"")</f>
        <v>#REF!</v>
      </c>
      <c r="AA44" s="58" t="e">
        <f>IF(AND('GESTION - FISCAL - DESASTRES'!#REF!="Baja",'GESTION - FISCAL - DESASTRES'!#REF!="Moderado"),CONCATENATE("R9C",'GESTION - FISCAL - DESASTRES'!#REF!),"")</f>
        <v>#REF!</v>
      </c>
      <c r="AB44" s="41" t="e">
        <f>IF(AND('GESTION - FISCAL - DESASTRES'!#REF!="Baja",'GESTION - FISCAL - DESASTRES'!#REF!="Mayor"),CONCATENATE("R9C",'GESTION - FISCAL - DESASTRES'!#REF!),"")</f>
        <v>#REF!</v>
      </c>
      <c r="AC44" s="42" t="e">
        <f>IF(AND('GESTION - FISCAL - DESASTRES'!#REF!="Baja",'GESTION - FISCAL - DESASTRES'!#REF!="Mayor"),CONCATENATE("R9C",'GESTION - FISCAL - DESASTRES'!#REF!),"")</f>
        <v>#REF!</v>
      </c>
      <c r="AD44" s="42" t="e">
        <f>IF(AND('GESTION - FISCAL - DESASTRES'!#REF!="Baja",'GESTION - FISCAL - DESASTRES'!#REF!="Mayor"),CONCATENATE("R9C",'GESTION - FISCAL - DESASTRES'!#REF!),"")</f>
        <v>#REF!</v>
      </c>
      <c r="AE44" s="42" t="e">
        <f>IF(AND('GESTION - FISCAL - DESASTRES'!#REF!="Baja",'GESTION - FISCAL - DESASTRES'!#REF!="Mayor"),CONCATENATE("R9C",'GESTION - FISCAL - DESASTRES'!#REF!),"")</f>
        <v>#REF!</v>
      </c>
      <c r="AF44" s="42" t="e">
        <f>IF(AND('GESTION - FISCAL - DESASTRES'!#REF!="Baja",'GESTION - FISCAL - DESASTRES'!#REF!="Mayor"),CONCATENATE("R9C",'GESTION - FISCAL - DESASTRES'!#REF!),"")</f>
        <v>#REF!</v>
      </c>
      <c r="AG44" s="43" t="e">
        <f>IF(AND('GESTION - FISCAL - DESASTRES'!#REF!="Baja",'GESTION - FISCAL - DESASTRES'!#REF!="Mayor"),CONCATENATE("R9C",'GESTION - FISCAL - DESASTRES'!#REF!),"")</f>
        <v>#REF!</v>
      </c>
      <c r="AH44" s="44" t="e">
        <f>IF(AND('GESTION - FISCAL - DESASTRES'!#REF!="Baja",'GESTION - FISCAL - DESASTRES'!#REF!="Catastrófico"),CONCATENATE("R9C",'GESTION - FISCAL - DESASTRES'!#REF!),"")</f>
        <v>#REF!</v>
      </c>
      <c r="AI44" s="45" t="e">
        <f>IF(AND('GESTION - FISCAL - DESASTRES'!#REF!="Baja",'GESTION - FISCAL - DESASTRES'!#REF!="Catastrófico"),CONCATENATE("R9C",'GESTION - FISCAL - DESASTRES'!#REF!),"")</f>
        <v>#REF!</v>
      </c>
      <c r="AJ44" s="45" t="e">
        <f>IF(AND('GESTION - FISCAL - DESASTRES'!#REF!="Baja",'GESTION - FISCAL - DESASTRES'!#REF!="Catastrófico"),CONCATENATE("R9C",'GESTION - FISCAL - DESASTRES'!#REF!),"")</f>
        <v>#REF!</v>
      </c>
      <c r="AK44" s="45" t="e">
        <f>IF(AND('GESTION - FISCAL - DESASTRES'!#REF!="Baja",'GESTION - FISCAL - DESASTRES'!#REF!="Catastrófico"),CONCATENATE("R9C",'GESTION - FISCAL - DESASTRES'!#REF!),"")</f>
        <v>#REF!</v>
      </c>
      <c r="AL44" s="45" t="e">
        <f>IF(AND('GESTION - FISCAL - DESASTRES'!#REF!="Baja",'GESTION - FISCAL - DESASTRES'!#REF!="Catastrófico"),CONCATENATE("R9C",'GESTION - FISCAL - DESASTRES'!#REF!),"")</f>
        <v>#REF!</v>
      </c>
      <c r="AM44" s="46" t="e">
        <f>IF(AND('GESTION - FISCAL - DESASTRES'!#REF!="Baja",'GESTION - FISCAL - DESASTRES'!#REF!="Catastrófico"),CONCATENATE("R9C",'GESTION - FISCAL - DESASTRES'!#REF!),"")</f>
        <v>#REF!</v>
      </c>
      <c r="AN44" s="72"/>
      <c r="AO44" s="361"/>
      <c r="AP44" s="362"/>
      <c r="AQ44" s="362"/>
      <c r="AR44" s="362"/>
      <c r="AS44" s="362"/>
      <c r="AT44" s="363"/>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row>
    <row r="45" spans="1:80" ht="15.75" customHeight="1" thickBot="1" x14ac:dyDescent="0.3">
      <c r="A45" s="72"/>
      <c r="B45" s="242"/>
      <c r="C45" s="242"/>
      <c r="D45" s="243"/>
      <c r="E45" s="342"/>
      <c r="F45" s="343"/>
      <c r="G45" s="343"/>
      <c r="H45" s="343"/>
      <c r="I45" s="343"/>
      <c r="J45" s="68" t="e">
        <f>IF(AND('GESTION - FISCAL - DESASTRES'!#REF!="Baja",'GESTION - FISCAL - DESASTRES'!#REF!="Leve"),CONCATENATE("R10C",'GESTION - FISCAL - DESASTRES'!#REF!),"")</f>
        <v>#REF!</v>
      </c>
      <c r="K45" s="69" t="e">
        <f>IF(AND('GESTION - FISCAL - DESASTRES'!#REF!="Baja",'GESTION - FISCAL - DESASTRES'!#REF!="Leve"),CONCATENATE("R10C",'GESTION - FISCAL - DESASTRES'!#REF!),"")</f>
        <v>#REF!</v>
      </c>
      <c r="L45" s="69" t="e">
        <f>IF(AND('GESTION - FISCAL - DESASTRES'!#REF!="Baja",'GESTION - FISCAL - DESASTRES'!#REF!="Leve"),CONCATENATE("R10C",'GESTION - FISCAL - DESASTRES'!#REF!),"")</f>
        <v>#REF!</v>
      </c>
      <c r="M45" s="69" t="e">
        <f>IF(AND('GESTION - FISCAL - DESASTRES'!#REF!="Baja",'GESTION - FISCAL - DESASTRES'!#REF!="Leve"),CONCATENATE("R10C",'GESTION - FISCAL - DESASTRES'!#REF!),"")</f>
        <v>#REF!</v>
      </c>
      <c r="N45" s="69" t="e">
        <f>IF(AND('GESTION - FISCAL - DESASTRES'!#REF!="Baja",'GESTION - FISCAL - DESASTRES'!#REF!="Leve"),CONCATENATE("R10C",'GESTION - FISCAL - DESASTRES'!#REF!),"")</f>
        <v>#REF!</v>
      </c>
      <c r="O45" s="70" t="e">
        <f>IF(AND('GESTION - FISCAL - DESASTRES'!#REF!="Baja",'GESTION - FISCAL - DESASTRES'!#REF!="Leve"),CONCATENATE("R10C",'GESTION - FISCAL - DESASTRES'!#REF!),"")</f>
        <v>#REF!</v>
      </c>
      <c r="P45" s="56" t="e">
        <f>IF(AND('GESTION - FISCAL - DESASTRES'!#REF!="Baja",'GESTION - FISCAL - DESASTRES'!#REF!="Menor"),CONCATENATE("R10C",'GESTION - FISCAL - DESASTRES'!#REF!),"")</f>
        <v>#REF!</v>
      </c>
      <c r="Q45" s="57" t="e">
        <f>IF(AND('GESTION - FISCAL - DESASTRES'!#REF!="Baja",'GESTION - FISCAL - DESASTRES'!#REF!="Menor"),CONCATENATE("R10C",'GESTION - FISCAL - DESASTRES'!#REF!),"")</f>
        <v>#REF!</v>
      </c>
      <c r="R45" s="57" t="e">
        <f>IF(AND('GESTION - FISCAL - DESASTRES'!#REF!="Baja",'GESTION - FISCAL - DESASTRES'!#REF!="Menor"),CONCATENATE("R10C",'GESTION - FISCAL - DESASTRES'!#REF!),"")</f>
        <v>#REF!</v>
      </c>
      <c r="S45" s="57" t="e">
        <f>IF(AND('GESTION - FISCAL - DESASTRES'!#REF!="Baja",'GESTION - FISCAL - DESASTRES'!#REF!="Menor"),CONCATENATE("R10C",'GESTION - FISCAL - DESASTRES'!#REF!),"")</f>
        <v>#REF!</v>
      </c>
      <c r="T45" s="57" t="e">
        <f>IF(AND('GESTION - FISCAL - DESASTRES'!#REF!="Baja",'GESTION - FISCAL - DESASTRES'!#REF!="Menor"),CONCATENATE("R10C",'GESTION - FISCAL - DESASTRES'!#REF!),"")</f>
        <v>#REF!</v>
      </c>
      <c r="U45" s="58" t="e">
        <f>IF(AND('GESTION - FISCAL - DESASTRES'!#REF!="Baja",'GESTION - FISCAL - DESASTRES'!#REF!="Menor"),CONCATENATE("R10C",'GESTION - FISCAL - DESASTRES'!#REF!),"")</f>
        <v>#REF!</v>
      </c>
      <c r="V45" s="59" t="e">
        <f>IF(AND('GESTION - FISCAL - DESASTRES'!#REF!="Baja",'GESTION - FISCAL - DESASTRES'!#REF!="Moderado"),CONCATENATE("R10C",'GESTION - FISCAL - DESASTRES'!#REF!),"")</f>
        <v>#REF!</v>
      </c>
      <c r="W45" s="60" t="e">
        <f>IF(AND('GESTION - FISCAL - DESASTRES'!#REF!="Baja",'GESTION - FISCAL - DESASTRES'!#REF!="Moderado"),CONCATENATE("R10C",'GESTION - FISCAL - DESASTRES'!#REF!),"")</f>
        <v>#REF!</v>
      </c>
      <c r="X45" s="60" t="e">
        <f>IF(AND('GESTION - FISCAL - DESASTRES'!#REF!="Baja",'GESTION - FISCAL - DESASTRES'!#REF!="Moderado"),CONCATENATE("R10C",'GESTION - FISCAL - DESASTRES'!#REF!),"")</f>
        <v>#REF!</v>
      </c>
      <c r="Y45" s="60" t="e">
        <f>IF(AND('GESTION - FISCAL - DESASTRES'!#REF!="Baja",'GESTION - FISCAL - DESASTRES'!#REF!="Moderado"),CONCATENATE("R10C",'GESTION - FISCAL - DESASTRES'!#REF!),"")</f>
        <v>#REF!</v>
      </c>
      <c r="Z45" s="60" t="e">
        <f>IF(AND('GESTION - FISCAL - DESASTRES'!#REF!="Baja",'GESTION - FISCAL - DESASTRES'!#REF!="Moderado"),CONCATENATE("R10C",'GESTION - FISCAL - DESASTRES'!#REF!),"")</f>
        <v>#REF!</v>
      </c>
      <c r="AA45" s="61" t="e">
        <f>IF(AND('GESTION - FISCAL - DESASTRES'!#REF!="Baja",'GESTION - FISCAL - DESASTRES'!#REF!="Moderado"),CONCATENATE("R10C",'GESTION - FISCAL - DESASTRES'!#REF!),"")</f>
        <v>#REF!</v>
      </c>
      <c r="AB45" s="47" t="e">
        <f>IF(AND('GESTION - FISCAL - DESASTRES'!#REF!="Baja",'GESTION - FISCAL - DESASTRES'!#REF!="Mayor"),CONCATENATE("R10C",'GESTION - FISCAL - DESASTRES'!#REF!),"")</f>
        <v>#REF!</v>
      </c>
      <c r="AC45" s="48" t="e">
        <f>IF(AND('GESTION - FISCAL - DESASTRES'!#REF!="Baja",'GESTION - FISCAL - DESASTRES'!#REF!="Mayor"),CONCATENATE("R10C",'GESTION - FISCAL - DESASTRES'!#REF!),"")</f>
        <v>#REF!</v>
      </c>
      <c r="AD45" s="48" t="e">
        <f>IF(AND('GESTION - FISCAL - DESASTRES'!#REF!="Baja",'GESTION - FISCAL - DESASTRES'!#REF!="Mayor"),CONCATENATE("R10C",'GESTION - FISCAL - DESASTRES'!#REF!),"")</f>
        <v>#REF!</v>
      </c>
      <c r="AE45" s="48" t="e">
        <f>IF(AND('GESTION - FISCAL - DESASTRES'!#REF!="Baja",'GESTION - FISCAL - DESASTRES'!#REF!="Mayor"),CONCATENATE("R10C",'GESTION - FISCAL - DESASTRES'!#REF!),"")</f>
        <v>#REF!</v>
      </c>
      <c r="AF45" s="48" t="e">
        <f>IF(AND('GESTION - FISCAL - DESASTRES'!#REF!="Baja",'GESTION - FISCAL - DESASTRES'!#REF!="Mayor"),CONCATENATE("R10C",'GESTION - FISCAL - DESASTRES'!#REF!),"")</f>
        <v>#REF!</v>
      </c>
      <c r="AG45" s="49" t="e">
        <f>IF(AND('GESTION - FISCAL - DESASTRES'!#REF!="Baja",'GESTION - FISCAL - DESASTRES'!#REF!="Mayor"),CONCATENATE("R10C",'GESTION - FISCAL - DESASTRES'!#REF!),"")</f>
        <v>#REF!</v>
      </c>
      <c r="AH45" s="50" t="e">
        <f>IF(AND('GESTION - FISCAL - DESASTRES'!#REF!="Baja",'GESTION - FISCAL - DESASTRES'!#REF!="Catastrófico"),CONCATENATE("R10C",'GESTION - FISCAL - DESASTRES'!#REF!),"")</f>
        <v>#REF!</v>
      </c>
      <c r="AI45" s="51" t="e">
        <f>IF(AND('GESTION - FISCAL - DESASTRES'!#REF!="Baja",'GESTION - FISCAL - DESASTRES'!#REF!="Catastrófico"),CONCATENATE("R10C",'GESTION - FISCAL - DESASTRES'!#REF!),"")</f>
        <v>#REF!</v>
      </c>
      <c r="AJ45" s="51" t="e">
        <f>IF(AND('GESTION - FISCAL - DESASTRES'!#REF!="Baja",'GESTION - FISCAL - DESASTRES'!#REF!="Catastrófico"),CONCATENATE("R10C",'GESTION - FISCAL - DESASTRES'!#REF!),"")</f>
        <v>#REF!</v>
      </c>
      <c r="AK45" s="51" t="e">
        <f>IF(AND('GESTION - FISCAL - DESASTRES'!#REF!="Baja",'GESTION - FISCAL - DESASTRES'!#REF!="Catastrófico"),CONCATENATE("R10C",'GESTION - FISCAL - DESASTRES'!#REF!),"")</f>
        <v>#REF!</v>
      </c>
      <c r="AL45" s="51" t="e">
        <f>IF(AND('GESTION - FISCAL - DESASTRES'!#REF!="Baja",'GESTION - FISCAL - DESASTRES'!#REF!="Catastrófico"),CONCATENATE("R10C",'GESTION - FISCAL - DESASTRES'!#REF!),"")</f>
        <v>#REF!</v>
      </c>
      <c r="AM45" s="52" t="e">
        <f>IF(AND('GESTION - FISCAL - DESASTRES'!#REF!="Baja",'GESTION - FISCAL - DESASTRES'!#REF!="Catastrófico"),CONCATENATE("R10C",'GESTION - FISCAL - DESASTRES'!#REF!),"")</f>
        <v>#REF!</v>
      </c>
      <c r="AN45" s="72"/>
      <c r="AO45" s="364"/>
      <c r="AP45" s="365"/>
      <c r="AQ45" s="365"/>
      <c r="AR45" s="365"/>
      <c r="AS45" s="365"/>
      <c r="AT45" s="366"/>
    </row>
    <row r="46" spans="1:80" ht="46.5" customHeight="1" x14ac:dyDescent="0.35">
      <c r="A46" s="72"/>
      <c r="B46" s="242"/>
      <c r="C46" s="242"/>
      <c r="D46" s="243"/>
      <c r="E46" s="337" t="s">
        <v>262</v>
      </c>
      <c r="F46" s="338"/>
      <c r="G46" s="338"/>
      <c r="H46" s="338"/>
      <c r="I46" s="355"/>
      <c r="J46" s="62" t="e">
        <f>IF(AND('GESTION - FISCAL - DESASTRES'!#REF!="Muy Baja",'GESTION - FISCAL - DESASTRES'!#REF!="Leve"),CONCATENATE("R1C",'GESTION - FISCAL - DESASTRES'!#REF!),"")</f>
        <v>#REF!</v>
      </c>
      <c r="K46" s="63" t="e">
        <f>IF(AND('GESTION - FISCAL - DESASTRES'!#REF!="Muy Baja",'GESTION - FISCAL - DESASTRES'!#REF!="Leve"),CONCATENATE("R1C",'GESTION - FISCAL - DESASTRES'!#REF!),"")</f>
        <v>#REF!</v>
      </c>
      <c r="L46" s="63" t="e">
        <f>IF(AND('GESTION - FISCAL - DESASTRES'!#REF!="Muy Baja",'GESTION - FISCAL - DESASTRES'!#REF!="Leve"),CONCATENATE("R1C",'GESTION - FISCAL - DESASTRES'!#REF!),"")</f>
        <v>#REF!</v>
      </c>
      <c r="M46" s="63" t="e">
        <f>IF(AND('GESTION - FISCAL - DESASTRES'!#REF!="Muy Baja",'GESTION - FISCAL - DESASTRES'!#REF!="Leve"),CONCATENATE("R1C",'GESTION - FISCAL - DESASTRES'!#REF!),"")</f>
        <v>#REF!</v>
      </c>
      <c r="N46" s="63" t="e">
        <f>IF(AND('GESTION - FISCAL - DESASTRES'!#REF!="Muy Baja",'GESTION - FISCAL - DESASTRES'!#REF!="Leve"),CONCATENATE("R1C",'GESTION - FISCAL - DESASTRES'!#REF!),"")</f>
        <v>#REF!</v>
      </c>
      <c r="O46" s="64" t="e">
        <f>IF(AND('GESTION - FISCAL - DESASTRES'!#REF!="Muy Baja",'GESTION - FISCAL - DESASTRES'!#REF!="Leve"),CONCATENATE("R1C",'GESTION - FISCAL - DESASTRES'!#REF!),"")</f>
        <v>#REF!</v>
      </c>
      <c r="P46" s="62" t="e">
        <f>IF(AND('GESTION - FISCAL - DESASTRES'!#REF!="Muy Baja",'GESTION - FISCAL - DESASTRES'!#REF!="Menor"),CONCATENATE("R1C",'GESTION - FISCAL - DESASTRES'!#REF!),"")</f>
        <v>#REF!</v>
      </c>
      <c r="Q46" s="63" t="e">
        <f>IF(AND('GESTION - FISCAL - DESASTRES'!#REF!="Muy Baja",'GESTION - FISCAL - DESASTRES'!#REF!="Menor"),CONCATENATE("R1C",'GESTION - FISCAL - DESASTRES'!#REF!),"")</f>
        <v>#REF!</v>
      </c>
      <c r="R46" s="63" t="e">
        <f>IF(AND('GESTION - FISCAL - DESASTRES'!#REF!="Muy Baja",'GESTION - FISCAL - DESASTRES'!#REF!="Menor"),CONCATENATE("R1C",'GESTION - FISCAL - DESASTRES'!#REF!),"")</f>
        <v>#REF!</v>
      </c>
      <c r="S46" s="63" t="e">
        <f>IF(AND('GESTION - FISCAL - DESASTRES'!#REF!="Muy Baja",'GESTION - FISCAL - DESASTRES'!#REF!="Menor"),CONCATENATE("R1C",'GESTION - FISCAL - DESASTRES'!#REF!),"")</f>
        <v>#REF!</v>
      </c>
      <c r="T46" s="63" t="e">
        <f>IF(AND('GESTION - FISCAL - DESASTRES'!#REF!="Muy Baja",'GESTION - FISCAL - DESASTRES'!#REF!="Menor"),CONCATENATE("R1C",'GESTION - FISCAL - DESASTRES'!#REF!),"")</f>
        <v>#REF!</v>
      </c>
      <c r="U46" s="64" t="e">
        <f>IF(AND('GESTION - FISCAL - DESASTRES'!#REF!="Muy Baja",'GESTION - FISCAL - DESASTRES'!#REF!="Menor"),CONCATENATE("R1C",'GESTION - FISCAL - DESASTRES'!#REF!),"")</f>
        <v>#REF!</v>
      </c>
      <c r="V46" s="53" t="e">
        <f>IF(AND('GESTION - FISCAL - DESASTRES'!#REF!="Muy Baja",'GESTION - FISCAL - DESASTRES'!#REF!="Moderado"),CONCATENATE("R1C",'GESTION - FISCAL - DESASTRES'!#REF!),"")</f>
        <v>#REF!</v>
      </c>
      <c r="W46" s="71" t="e">
        <f>IF(AND('GESTION - FISCAL - DESASTRES'!#REF!="Muy Baja",'GESTION - FISCAL - DESASTRES'!#REF!="Moderado"),CONCATENATE("R1C",'GESTION - FISCAL - DESASTRES'!#REF!),"")</f>
        <v>#REF!</v>
      </c>
      <c r="X46" s="54" t="e">
        <f>IF(AND('GESTION - FISCAL - DESASTRES'!#REF!="Muy Baja",'GESTION - FISCAL - DESASTRES'!#REF!="Moderado"),CONCATENATE("R1C",'GESTION - FISCAL - DESASTRES'!#REF!),"")</f>
        <v>#REF!</v>
      </c>
      <c r="Y46" s="54" t="e">
        <f>IF(AND('GESTION - FISCAL - DESASTRES'!#REF!="Muy Baja",'GESTION - FISCAL - DESASTRES'!#REF!="Moderado"),CONCATENATE("R1C",'GESTION - FISCAL - DESASTRES'!#REF!),"")</f>
        <v>#REF!</v>
      </c>
      <c r="Z46" s="54" t="e">
        <f>IF(AND('GESTION - FISCAL - DESASTRES'!#REF!="Muy Baja",'GESTION - FISCAL - DESASTRES'!#REF!="Moderado"),CONCATENATE("R1C",'GESTION - FISCAL - DESASTRES'!#REF!),"")</f>
        <v>#REF!</v>
      </c>
      <c r="AA46" s="55" t="e">
        <f>IF(AND('GESTION - FISCAL - DESASTRES'!#REF!="Muy Baja",'GESTION - FISCAL - DESASTRES'!#REF!="Moderado"),CONCATENATE("R1C",'GESTION - FISCAL - DESASTRES'!#REF!),"")</f>
        <v>#REF!</v>
      </c>
      <c r="AB46" s="35" t="e">
        <f>IF(AND('GESTION - FISCAL - DESASTRES'!#REF!="Muy Baja",'GESTION - FISCAL - DESASTRES'!#REF!="Mayor"),CONCATENATE("R1C",'GESTION - FISCAL - DESASTRES'!#REF!),"")</f>
        <v>#REF!</v>
      </c>
      <c r="AC46" s="36" t="e">
        <f>IF(AND('GESTION - FISCAL - DESASTRES'!#REF!="Muy Baja",'GESTION - FISCAL - DESASTRES'!#REF!="Mayor"),CONCATENATE("R1C",'GESTION - FISCAL - DESASTRES'!#REF!),"")</f>
        <v>#REF!</v>
      </c>
      <c r="AD46" s="36" t="e">
        <f>IF(AND('GESTION - FISCAL - DESASTRES'!#REF!="Muy Baja",'GESTION - FISCAL - DESASTRES'!#REF!="Mayor"),CONCATENATE("R1C",'GESTION - FISCAL - DESASTRES'!#REF!),"")</f>
        <v>#REF!</v>
      </c>
      <c r="AE46" s="36" t="e">
        <f>IF(AND('GESTION - FISCAL - DESASTRES'!#REF!="Muy Baja",'GESTION - FISCAL - DESASTRES'!#REF!="Mayor"),CONCATENATE("R1C",'GESTION - FISCAL - DESASTRES'!#REF!),"")</f>
        <v>#REF!</v>
      </c>
      <c r="AF46" s="36" t="e">
        <f>IF(AND('GESTION - FISCAL - DESASTRES'!#REF!="Muy Baja",'GESTION - FISCAL - DESASTRES'!#REF!="Mayor"),CONCATENATE("R1C",'GESTION - FISCAL - DESASTRES'!#REF!),"")</f>
        <v>#REF!</v>
      </c>
      <c r="AG46" s="37" t="e">
        <f>IF(AND('GESTION - FISCAL - DESASTRES'!#REF!="Muy Baja",'GESTION - FISCAL - DESASTRES'!#REF!="Mayor"),CONCATENATE("R1C",'GESTION - FISCAL - DESASTRES'!#REF!),"")</f>
        <v>#REF!</v>
      </c>
      <c r="AH46" s="38" t="e">
        <f>IF(AND('GESTION - FISCAL - DESASTRES'!#REF!="Muy Baja",'GESTION - FISCAL - DESASTRES'!#REF!="Catastrófico"),CONCATENATE("R1C",'GESTION - FISCAL - DESASTRES'!#REF!),"")</f>
        <v>#REF!</v>
      </c>
      <c r="AI46" s="39" t="e">
        <f>IF(AND('GESTION - FISCAL - DESASTRES'!#REF!="Muy Baja",'GESTION - FISCAL - DESASTRES'!#REF!="Catastrófico"),CONCATENATE("R1C",'GESTION - FISCAL - DESASTRES'!#REF!),"")</f>
        <v>#REF!</v>
      </c>
      <c r="AJ46" s="39" t="e">
        <f>IF(AND('GESTION - FISCAL - DESASTRES'!#REF!="Muy Baja",'GESTION - FISCAL - DESASTRES'!#REF!="Catastrófico"),CONCATENATE("R1C",'GESTION - FISCAL - DESASTRES'!#REF!),"")</f>
        <v>#REF!</v>
      </c>
      <c r="AK46" s="39" t="e">
        <f>IF(AND('GESTION - FISCAL - DESASTRES'!#REF!="Muy Baja",'GESTION - FISCAL - DESASTRES'!#REF!="Catastrófico"),CONCATENATE("R1C",'GESTION - FISCAL - DESASTRES'!#REF!),"")</f>
        <v>#REF!</v>
      </c>
      <c r="AL46" s="39" t="e">
        <f>IF(AND('GESTION - FISCAL - DESASTRES'!#REF!="Muy Baja",'GESTION - FISCAL - DESASTRES'!#REF!="Catastrófico"),CONCATENATE("R1C",'GESTION - FISCAL - DESASTRES'!#REF!),"")</f>
        <v>#REF!</v>
      </c>
      <c r="AM46" s="40" t="e">
        <f>IF(AND('GESTION - FISCAL - DESASTRES'!#REF!="Muy Baja",'GESTION - FISCAL - DESASTRES'!#REF!="Catastrófico"),CONCATENATE("R1C",'GESTION - FISCAL - DESASTRES'!#REF!),"")</f>
        <v>#REF!</v>
      </c>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row>
    <row r="47" spans="1:80" ht="46.5" customHeight="1" x14ac:dyDescent="0.25">
      <c r="A47" s="72"/>
      <c r="B47" s="242"/>
      <c r="C47" s="242"/>
      <c r="D47" s="243"/>
      <c r="E47" s="339"/>
      <c r="F47" s="340"/>
      <c r="G47" s="340"/>
      <c r="H47" s="340"/>
      <c r="I47" s="356"/>
      <c r="J47" s="65" t="e">
        <f>IF(AND('GESTION - FISCAL - DESASTRES'!#REF!="Muy Baja",'GESTION - FISCAL - DESASTRES'!#REF!="Leve"),CONCATENATE("R2C",'GESTION - FISCAL - DESASTRES'!#REF!),"")</f>
        <v>#REF!</v>
      </c>
      <c r="K47" s="66" t="e">
        <f>IF(AND('GESTION - FISCAL - DESASTRES'!#REF!="Muy Baja",'GESTION - FISCAL - DESASTRES'!#REF!="Leve"),CONCATENATE("R2C",'GESTION - FISCAL - DESASTRES'!#REF!),"")</f>
        <v>#REF!</v>
      </c>
      <c r="L47" s="66" t="e">
        <f>IF(AND('GESTION - FISCAL - DESASTRES'!#REF!="Muy Baja",'GESTION - FISCAL - DESASTRES'!#REF!="Leve"),CONCATENATE("R2C",'GESTION - FISCAL - DESASTRES'!#REF!),"")</f>
        <v>#REF!</v>
      </c>
      <c r="M47" s="66" t="e">
        <f>IF(AND('GESTION - FISCAL - DESASTRES'!#REF!="Muy Baja",'GESTION - FISCAL - DESASTRES'!#REF!="Leve"),CONCATENATE("R2C",'GESTION - FISCAL - DESASTRES'!#REF!),"")</f>
        <v>#REF!</v>
      </c>
      <c r="N47" s="66" t="e">
        <f>IF(AND('GESTION - FISCAL - DESASTRES'!#REF!="Muy Baja",'GESTION - FISCAL - DESASTRES'!#REF!="Leve"),CONCATENATE("R2C",'GESTION - FISCAL - DESASTRES'!#REF!),"")</f>
        <v>#REF!</v>
      </c>
      <c r="O47" s="67" t="e">
        <f>IF(AND('GESTION - FISCAL - DESASTRES'!#REF!="Muy Baja",'GESTION - FISCAL - DESASTRES'!#REF!="Leve"),CONCATENATE("R2C",'GESTION - FISCAL - DESASTRES'!#REF!),"")</f>
        <v>#REF!</v>
      </c>
      <c r="P47" s="65" t="e">
        <f>IF(AND('GESTION - FISCAL - DESASTRES'!#REF!="Muy Baja",'GESTION - FISCAL - DESASTRES'!#REF!="Menor"),CONCATENATE("R2C",'GESTION - FISCAL - DESASTRES'!#REF!),"")</f>
        <v>#REF!</v>
      </c>
      <c r="Q47" s="66" t="e">
        <f>IF(AND('GESTION - FISCAL - DESASTRES'!#REF!="Muy Baja",'GESTION - FISCAL - DESASTRES'!#REF!="Menor"),CONCATENATE("R2C",'GESTION - FISCAL - DESASTRES'!#REF!),"")</f>
        <v>#REF!</v>
      </c>
      <c r="R47" s="66" t="e">
        <f>IF(AND('GESTION - FISCAL - DESASTRES'!#REF!="Muy Baja",'GESTION - FISCAL - DESASTRES'!#REF!="Menor"),CONCATENATE("R2C",'GESTION - FISCAL - DESASTRES'!#REF!),"")</f>
        <v>#REF!</v>
      </c>
      <c r="S47" s="66" t="e">
        <f>IF(AND('GESTION - FISCAL - DESASTRES'!#REF!="Muy Baja",'GESTION - FISCAL - DESASTRES'!#REF!="Menor"),CONCATENATE("R2C",'GESTION - FISCAL - DESASTRES'!#REF!),"")</f>
        <v>#REF!</v>
      </c>
      <c r="T47" s="66" t="e">
        <f>IF(AND('GESTION - FISCAL - DESASTRES'!#REF!="Muy Baja",'GESTION - FISCAL - DESASTRES'!#REF!="Menor"),CONCATENATE("R2C",'GESTION - FISCAL - DESASTRES'!#REF!),"")</f>
        <v>#REF!</v>
      </c>
      <c r="U47" s="67" t="e">
        <f>IF(AND('GESTION - FISCAL - DESASTRES'!#REF!="Muy Baja",'GESTION - FISCAL - DESASTRES'!#REF!="Menor"),CONCATENATE("R2C",'GESTION - FISCAL - DESASTRES'!#REF!),"")</f>
        <v>#REF!</v>
      </c>
      <c r="V47" s="56" t="e">
        <f>IF(AND('GESTION - FISCAL - DESASTRES'!#REF!="Muy Baja",'GESTION - FISCAL - DESASTRES'!#REF!="Moderado"),CONCATENATE("R2C",'GESTION - FISCAL - DESASTRES'!#REF!),"")</f>
        <v>#REF!</v>
      </c>
      <c r="W47" s="57" t="e">
        <f>IF(AND('GESTION - FISCAL - DESASTRES'!#REF!="Muy Baja",'GESTION - FISCAL - DESASTRES'!#REF!="Moderado"),CONCATENATE("R2C",'GESTION - FISCAL - DESASTRES'!#REF!),"")</f>
        <v>#REF!</v>
      </c>
      <c r="X47" s="57" t="e">
        <f>IF(AND('GESTION - FISCAL - DESASTRES'!#REF!="Muy Baja",'GESTION - FISCAL - DESASTRES'!#REF!="Moderado"),CONCATENATE("R2C",'GESTION - FISCAL - DESASTRES'!#REF!),"")</f>
        <v>#REF!</v>
      </c>
      <c r="Y47" s="57" t="e">
        <f>IF(AND('GESTION - FISCAL - DESASTRES'!#REF!="Muy Baja",'GESTION - FISCAL - DESASTRES'!#REF!="Moderado"),CONCATENATE("R2C",'GESTION - FISCAL - DESASTRES'!#REF!),"")</f>
        <v>#REF!</v>
      </c>
      <c r="Z47" s="57" t="e">
        <f>IF(AND('GESTION - FISCAL - DESASTRES'!#REF!="Muy Baja",'GESTION - FISCAL - DESASTRES'!#REF!="Moderado"),CONCATENATE("R2C",'GESTION - FISCAL - DESASTRES'!#REF!),"")</f>
        <v>#REF!</v>
      </c>
      <c r="AA47" s="58" t="e">
        <f>IF(AND('GESTION - FISCAL - DESASTRES'!#REF!="Muy Baja",'GESTION - FISCAL - DESASTRES'!#REF!="Moderado"),CONCATENATE("R2C",'GESTION - FISCAL - DESASTRES'!#REF!),"")</f>
        <v>#REF!</v>
      </c>
      <c r="AB47" s="41" t="e">
        <f>IF(AND('GESTION - FISCAL - DESASTRES'!#REF!="Muy Baja",'GESTION - FISCAL - DESASTRES'!#REF!="Mayor"),CONCATENATE("R2C",'GESTION - FISCAL - DESASTRES'!#REF!),"")</f>
        <v>#REF!</v>
      </c>
      <c r="AC47" s="42" t="e">
        <f>IF(AND('GESTION - FISCAL - DESASTRES'!#REF!="Muy Baja",'GESTION - FISCAL - DESASTRES'!#REF!="Mayor"),CONCATENATE("R2C",'GESTION - FISCAL - DESASTRES'!#REF!),"")</f>
        <v>#REF!</v>
      </c>
      <c r="AD47" s="42" t="e">
        <f>IF(AND('GESTION - FISCAL - DESASTRES'!#REF!="Muy Baja",'GESTION - FISCAL - DESASTRES'!#REF!="Mayor"),CONCATENATE("R2C",'GESTION - FISCAL - DESASTRES'!#REF!),"")</f>
        <v>#REF!</v>
      </c>
      <c r="AE47" s="42" t="e">
        <f>IF(AND('GESTION - FISCAL - DESASTRES'!#REF!="Muy Baja",'GESTION - FISCAL - DESASTRES'!#REF!="Mayor"),CONCATENATE("R2C",'GESTION - FISCAL - DESASTRES'!#REF!),"")</f>
        <v>#REF!</v>
      </c>
      <c r="AF47" s="42" t="e">
        <f>IF(AND('GESTION - FISCAL - DESASTRES'!#REF!="Muy Baja",'GESTION - FISCAL - DESASTRES'!#REF!="Mayor"),CONCATENATE("R2C",'GESTION - FISCAL - DESASTRES'!#REF!),"")</f>
        <v>#REF!</v>
      </c>
      <c r="AG47" s="43" t="e">
        <f>IF(AND('GESTION - FISCAL - DESASTRES'!#REF!="Muy Baja",'GESTION - FISCAL - DESASTRES'!#REF!="Mayor"),CONCATENATE("R2C",'GESTION - FISCAL - DESASTRES'!#REF!),"")</f>
        <v>#REF!</v>
      </c>
      <c r="AH47" s="44" t="e">
        <f>IF(AND('GESTION - FISCAL - DESASTRES'!#REF!="Muy Baja",'GESTION - FISCAL - DESASTRES'!#REF!="Catastrófico"),CONCATENATE("R2C",'GESTION - FISCAL - DESASTRES'!#REF!),"")</f>
        <v>#REF!</v>
      </c>
      <c r="AI47" s="45" t="e">
        <f>IF(AND('GESTION - FISCAL - DESASTRES'!#REF!="Muy Baja",'GESTION - FISCAL - DESASTRES'!#REF!="Catastrófico"),CONCATENATE("R2C",'GESTION - FISCAL - DESASTRES'!#REF!),"")</f>
        <v>#REF!</v>
      </c>
      <c r="AJ47" s="45" t="e">
        <f>IF(AND('GESTION - FISCAL - DESASTRES'!#REF!="Muy Baja",'GESTION - FISCAL - DESASTRES'!#REF!="Catastrófico"),CONCATENATE("R2C",'GESTION - FISCAL - DESASTRES'!#REF!),"")</f>
        <v>#REF!</v>
      </c>
      <c r="AK47" s="45" t="e">
        <f>IF(AND('GESTION - FISCAL - DESASTRES'!#REF!="Muy Baja",'GESTION - FISCAL - DESASTRES'!#REF!="Catastrófico"),CONCATENATE("R2C",'GESTION - FISCAL - DESASTRES'!#REF!),"")</f>
        <v>#REF!</v>
      </c>
      <c r="AL47" s="45" t="e">
        <f>IF(AND('GESTION - FISCAL - DESASTRES'!#REF!="Muy Baja",'GESTION - FISCAL - DESASTRES'!#REF!="Catastrófico"),CONCATENATE("R2C",'GESTION - FISCAL - DESASTRES'!#REF!),"")</f>
        <v>#REF!</v>
      </c>
      <c r="AM47" s="46" t="e">
        <f>IF(AND('GESTION - FISCAL - DESASTRES'!#REF!="Muy Baja",'GESTION - FISCAL - DESASTRES'!#REF!="Catastrófico"),CONCATENATE("R2C",'GESTION - FISCAL - DESASTRES'!#REF!),"")</f>
        <v>#REF!</v>
      </c>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row>
    <row r="48" spans="1:80" ht="15" customHeight="1" x14ac:dyDescent="0.25">
      <c r="A48" s="72"/>
      <c r="B48" s="242"/>
      <c r="C48" s="242"/>
      <c r="D48" s="243"/>
      <c r="E48" s="339"/>
      <c r="F48" s="340"/>
      <c r="G48" s="340"/>
      <c r="H48" s="340"/>
      <c r="I48" s="356"/>
      <c r="J48" s="65" t="e">
        <f>IF(AND('GESTION - FISCAL - DESASTRES'!#REF!="Muy Baja",'GESTION - FISCAL - DESASTRES'!#REF!="Leve"),CONCATENATE("R3C",'GESTION - FISCAL - DESASTRES'!#REF!),"")</f>
        <v>#REF!</v>
      </c>
      <c r="K48" s="66" t="e">
        <f>IF(AND('GESTION - FISCAL - DESASTRES'!#REF!="Muy Baja",'GESTION - FISCAL - DESASTRES'!#REF!="Leve"),CONCATENATE("R3C",'GESTION - FISCAL - DESASTRES'!#REF!),"")</f>
        <v>#REF!</v>
      </c>
      <c r="L48" s="66" t="e">
        <f>IF(AND('GESTION - FISCAL - DESASTRES'!#REF!="Muy Baja",'GESTION - FISCAL - DESASTRES'!#REF!="Leve"),CONCATENATE("R3C",'GESTION - FISCAL - DESASTRES'!#REF!),"")</f>
        <v>#REF!</v>
      </c>
      <c r="M48" s="66" t="e">
        <f>IF(AND('GESTION - FISCAL - DESASTRES'!#REF!="Muy Baja",'GESTION - FISCAL - DESASTRES'!#REF!="Leve"),CONCATENATE("R3C",'GESTION - FISCAL - DESASTRES'!#REF!),"")</f>
        <v>#REF!</v>
      </c>
      <c r="N48" s="66" t="e">
        <f>IF(AND('GESTION - FISCAL - DESASTRES'!#REF!="Muy Baja",'GESTION - FISCAL - DESASTRES'!#REF!="Leve"),CONCATENATE("R3C",'GESTION - FISCAL - DESASTRES'!#REF!),"")</f>
        <v>#REF!</v>
      </c>
      <c r="O48" s="67" t="e">
        <f>IF(AND('GESTION - FISCAL - DESASTRES'!#REF!="Muy Baja",'GESTION - FISCAL - DESASTRES'!#REF!="Leve"),CONCATENATE("R3C",'GESTION - FISCAL - DESASTRES'!#REF!),"")</f>
        <v>#REF!</v>
      </c>
      <c r="P48" s="65" t="e">
        <f>IF(AND('GESTION - FISCAL - DESASTRES'!#REF!="Muy Baja",'GESTION - FISCAL - DESASTRES'!#REF!="Menor"),CONCATENATE("R3C",'GESTION - FISCAL - DESASTRES'!#REF!),"")</f>
        <v>#REF!</v>
      </c>
      <c r="Q48" s="66" t="e">
        <f>IF(AND('GESTION - FISCAL - DESASTRES'!#REF!="Muy Baja",'GESTION - FISCAL - DESASTRES'!#REF!="Menor"),CONCATENATE("R3C",'GESTION - FISCAL - DESASTRES'!#REF!),"")</f>
        <v>#REF!</v>
      </c>
      <c r="R48" s="66" t="e">
        <f>IF(AND('GESTION - FISCAL - DESASTRES'!#REF!="Muy Baja",'GESTION - FISCAL - DESASTRES'!#REF!="Menor"),CONCATENATE("R3C",'GESTION - FISCAL - DESASTRES'!#REF!),"")</f>
        <v>#REF!</v>
      </c>
      <c r="S48" s="66" t="e">
        <f>IF(AND('GESTION - FISCAL - DESASTRES'!#REF!="Muy Baja",'GESTION - FISCAL - DESASTRES'!#REF!="Menor"),CONCATENATE("R3C",'GESTION - FISCAL - DESASTRES'!#REF!),"")</f>
        <v>#REF!</v>
      </c>
      <c r="T48" s="66" t="e">
        <f>IF(AND('GESTION - FISCAL - DESASTRES'!#REF!="Muy Baja",'GESTION - FISCAL - DESASTRES'!#REF!="Menor"),CONCATENATE("R3C",'GESTION - FISCAL - DESASTRES'!#REF!),"")</f>
        <v>#REF!</v>
      </c>
      <c r="U48" s="67" t="e">
        <f>IF(AND('GESTION - FISCAL - DESASTRES'!#REF!="Muy Baja",'GESTION - FISCAL - DESASTRES'!#REF!="Menor"),CONCATENATE("R3C",'GESTION - FISCAL - DESASTRES'!#REF!),"")</f>
        <v>#REF!</v>
      </c>
      <c r="V48" s="56" t="e">
        <f>IF(AND('GESTION - FISCAL - DESASTRES'!#REF!="Muy Baja",'GESTION - FISCAL - DESASTRES'!#REF!="Moderado"),CONCATENATE("R3C",'GESTION - FISCAL - DESASTRES'!#REF!),"")</f>
        <v>#REF!</v>
      </c>
      <c r="W48" s="57" t="e">
        <f>IF(AND('GESTION - FISCAL - DESASTRES'!#REF!="Muy Baja",'GESTION - FISCAL - DESASTRES'!#REF!="Moderado"),CONCATENATE("R3C",'GESTION - FISCAL - DESASTRES'!#REF!),"")</f>
        <v>#REF!</v>
      </c>
      <c r="X48" s="57" t="e">
        <f>IF(AND('GESTION - FISCAL - DESASTRES'!#REF!="Muy Baja",'GESTION - FISCAL - DESASTRES'!#REF!="Moderado"),CONCATENATE("R3C",'GESTION - FISCAL - DESASTRES'!#REF!),"")</f>
        <v>#REF!</v>
      </c>
      <c r="Y48" s="57" t="e">
        <f>IF(AND('GESTION - FISCAL - DESASTRES'!#REF!="Muy Baja",'GESTION - FISCAL - DESASTRES'!#REF!="Moderado"),CONCATENATE("R3C",'GESTION - FISCAL - DESASTRES'!#REF!),"")</f>
        <v>#REF!</v>
      </c>
      <c r="Z48" s="57" t="e">
        <f>IF(AND('GESTION - FISCAL - DESASTRES'!#REF!="Muy Baja",'GESTION - FISCAL - DESASTRES'!#REF!="Moderado"),CONCATENATE("R3C",'GESTION - FISCAL - DESASTRES'!#REF!),"")</f>
        <v>#REF!</v>
      </c>
      <c r="AA48" s="58" t="e">
        <f>IF(AND('GESTION - FISCAL - DESASTRES'!#REF!="Muy Baja",'GESTION - FISCAL - DESASTRES'!#REF!="Moderado"),CONCATENATE("R3C",'GESTION - FISCAL - DESASTRES'!#REF!),"")</f>
        <v>#REF!</v>
      </c>
      <c r="AB48" s="41" t="e">
        <f>IF(AND('GESTION - FISCAL - DESASTRES'!#REF!="Muy Baja",'GESTION - FISCAL - DESASTRES'!#REF!="Mayor"),CONCATENATE("R3C",'GESTION - FISCAL - DESASTRES'!#REF!),"")</f>
        <v>#REF!</v>
      </c>
      <c r="AC48" s="42" t="e">
        <f>IF(AND('GESTION - FISCAL - DESASTRES'!#REF!="Muy Baja",'GESTION - FISCAL - DESASTRES'!#REF!="Mayor"),CONCATENATE("R3C",'GESTION - FISCAL - DESASTRES'!#REF!),"")</f>
        <v>#REF!</v>
      </c>
      <c r="AD48" s="42" t="e">
        <f>IF(AND('GESTION - FISCAL - DESASTRES'!#REF!="Muy Baja",'GESTION - FISCAL - DESASTRES'!#REF!="Mayor"),CONCATENATE("R3C",'GESTION - FISCAL - DESASTRES'!#REF!),"")</f>
        <v>#REF!</v>
      </c>
      <c r="AE48" s="42" t="e">
        <f>IF(AND('GESTION - FISCAL - DESASTRES'!#REF!="Muy Baja",'GESTION - FISCAL - DESASTRES'!#REF!="Mayor"),CONCATENATE("R3C",'GESTION - FISCAL - DESASTRES'!#REF!),"")</f>
        <v>#REF!</v>
      </c>
      <c r="AF48" s="42" t="e">
        <f>IF(AND('GESTION - FISCAL - DESASTRES'!#REF!="Muy Baja",'GESTION - FISCAL - DESASTRES'!#REF!="Mayor"),CONCATENATE("R3C",'GESTION - FISCAL - DESASTRES'!#REF!),"")</f>
        <v>#REF!</v>
      </c>
      <c r="AG48" s="43" t="e">
        <f>IF(AND('GESTION - FISCAL - DESASTRES'!#REF!="Muy Baja",'GESTION - FISCAL - DESASTRES'!#REF!="Mayor"),CONCATENATE("R3C",'GESTION - FISCAL - DESASTRES'!#REF!),"")</f>
        <v>#REF!</v>
      </c>
      <c r="AH48" s="44" t="e">
        <f>IF(AND('GESTION - FISCAL - DESASTRES'!#REF!="Muy Baja",'GESTION - FISCAL - DESASTRES'!#REF!="Catastrófico"),CONCATENATE("R3C",'GESTION - FISCAL - DESASTRES'!#REF!),"")</f>
        <v>#REF!</v>
      </c>
      <c r="AI48" s="45" t="e">
        <f>IF(AND('GESTION - FISCAL - DESASTRES'!#REF!="Muy Baja",'GESTION - FISCAL - DESASTRES'!#REF!="Catastrófico"),CONCATENATE("R3C",'GESTION - FISCAL - DESASTRES'!#REF!),"")</f>
        <v>#REF!</v>
      </c>
      <c r="AJ48" s="45" t="e">
        <f>IF(AND('GESTION - FISCAL - DESASTRES'!#REF!="Muy Baja",'GESTION - FISCAL - DESASTRES'!#REF!="Catastrófico"),CONCATENATE("R3C",'GESTION - FISCAL - DESASTRES'!#REF!),"")</f>
        <v>#REF!</v>
      </c>
      <c r="AK48" s="45" t="e">
        <f>IF(AND('GESTION - FISCAL - DESASTRES'!#REF!="Muy Baja",'GESTION - FISCAL - DESASTRES'!#REF!="Catastrófico"),CONCATENATE("R3C",'GESTION - FISCAL - DESASTRES'!#REF!),"")</f>
        <v>#REF!</v>
      </c>
      <c r="AL48" s="45" t="e">
        <f>IF(AND('GESTION - FISCAL - DESASTRES'!#REF!="Muy Baja",'GESTION - FISCAL - DESASTRES'!#REF!="Catastrófico"),CONCATENATE("R3C",'GESTION - FISCAL - DESASTRES'!#REF!),"")</f>
        <v>#REF!</v>
      </c>
      <c r="AM48" s="46" t="e">
        <f>IF(AND('GESTION - FISCAL - DESASTRES'!#REF!="Muy Baja",'GESTION - FISCAL - DESASTRES'!#REF!="Catastrófico"),CONCATENATE("R3C",'GESTION - FISCAL - DESASTRES'!#REF!),"")</f>
        <v>#REF!</v>
      </c>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row>
    <row r="49" spans="1:80" ht="15" customHeight="1" x14ac:dyDescent="0.25">
      <c r="A49" s="72"/>
      <c r="B49" s="242"/>
      <c r="C49" s="242"/>
      <c r="D49" s="243"/>
      <c r="E49" s="341"/>
      <c r="F49" s="340"/>
      <c r="G49" s="340"/>
      <c r="H49" s="340"/>
      <c r="I49" s="356"/>
      <c r="J49" s="65" t="e">
        <f>IF(AND('GESTION - FISCAL - DESASTRES'!#REF!="Muy Baja",'GESTION - FISCAL - DESASTRES'!#REF!="Leve"),CONCATENATE("R4C",'GESTION - FISCAL - DESASTRES'!#REF!),"")</f>
        <v>#REF!</v>
      </c>
      <c r="K49" s="66" t="e">
        <f>IF(AND('GESTION - FISCAL - DESASTRES'!#REF!="Muy Baja",'GESTION - FISCAL - DESASTRES'!#REF!="Leve"),CONCATENATE("R4C",'GESTION - FISCAL - DESASTRES'!#REF!),"")</f>
        <v>#REF!</v>
      </c>
      <c r="L49" s="66" t="e">
        <f>IF(AND('GESTION - FISCAL - DESASTRES'!#REF!="Muy Baja",'GESTION - FISCAL - DESASTRES'!#REF!="Leve"),CONCATENATE("R4C",'GESTION - FISCAL - DESASTRES'!#REF!),"")</f>
        <v>#REF!</v>
      </c>
      <c r="M49" s="66" t="e">
        <f>IF(AND('GESTION - FISCAL - DESASTRES'!#REF!="Muy Baja",'GESTION - FISCAL - DESASTRES'!#REF!="Leve"),CONCATENATE("R4C",'GESTION - FISCAL - DESASTRES'!#REF!),"")</f>
        <v>#REF!</v>
      </c>
      <c r="N49" s="66" t="e">
        <f>IF(AND('GESTION - FISCAL - DESASTRES'!#REF!="Muy Baja",'GESTION - FISCAL - DESASTRES'!#REF!="Leve"),CONCATENATE("R4C",'GESTION - FISCAL - DESASTRES'!#REF!),"")</f>
        <v>#REF!</v>
      </c>
      <c r="O49" s="67" t="e">
        <f>IF(AND('GESTION - FISCAL - DESASTRES'!#REF!="Muy Baja",'GESTION - FISCAL - DESASTRES'!#REF!="Leve"),CONCATENATE("R4C",'GESTION - FISCAL - DESASTRES'!#REF!),"")</f>
        <v>#REF!</v>
      </c>
      <c r="P49" s="65" t="e">
        <f>IF(AND('GESTION - FISCAL - DESASTRES'!#REF!="Muy Baja",'GESTION - FISCAL - DESASTRES'!#REF!="Menor"),CONCATENATE("R4C",'GESTION - FISCAL - DESASTRES'!#REF!),"")</f>
        <v>#REF!</v>
      </c>
      <c r="Q49" s="66" t="e">
        <f>IF(AND('GESTION - FISCAL - DESASTRES'!#REF!="Muy Baja",'GESTION - FISCAL - DESASTRES'!#REF!="Menor"),CONCATENATE("R4C",'GESTION - FISCAL - DESASTRES'!#REF!),"")</f>
        <v>#REF!</v>
      </c>
      <c r="R49" s="66" t="e">
        <f>IF(AND('GESTION - FISCAL - DESASTRES'!#REF!="Muy Baja",'GESTION - FISCAL - DESASTRES'!#REF!="Menor"),CONCATENATE("R4C",'GESTION - FISCAL - DESASTRES'!#REF!),"")</f>
        <v>#REF!</v>
      </c>
      <c r="S49" s="66" t="e">
        <f>IF(AND('GESTION - FISCAL - DESASTRES'!#REF!="Muy Baja",'GESTION - FISCAL - DESASTRES'!#REF!="Menor"),CONCATENATE("R4C",'GESTION - FISCAL - DESASTRES'!#REF!),"")</f>
        <v>#REF!</v>
      </c>
      <c r="T49" s="66" t="e">
        <f>IF(AND('GESTION - FISCAL - DESASTRES'!#REF!="Muy Baja",'GESTION - FISCAL - DESASTRES'!#REF!="Menor"),CONCATENATE("R4C",'GESTION - FISCAL - DESASTRES'!#REF!),"")</f>
        <v>#REF!</v>
      </c>
      <c r="U49" s="67" t="e">
        <f>IF(AND('GESTION - FISCAL - DESASTRES'!#REF!="Muy Baja",'GESTION - FISCAL - DESASTRES'!#REF!="Menor"),CONCATENATE("R4C",'GESTION - FISCAL - DESASTRES'!#REF!),"")</f>
        <v>#REF!</v>
      </c>
      <c r="V49" s="56" t="e">
        <f>IF(AND('GESTION - FISCAL - DESASTRES'!#REF!="Muy Baja",'GESTION - FISCAL - DESASTRES'!#REF!="Moderado"),CONCATENATE("R4C",'GESTION - FISCAL - DESASTRES'!#REF!),"")</f>
        <v>#REF!</v>
      </c>
      <c r="W49" s="57" t="e">
        <f>IF(AND('GESTION - FISCAL - DESASTRES'!#REF!="Muy Baja",'GESTION - FISCAL - DESASTRES'!#REF!="Moderado"),CONCATENATE("R4C",'GESTION - FISCAL - DESASTRES'!#REF!),"")</f>
        <v>#REF!</v>
      </c>
      <c r="X49" s="57" t="e">
        <f>IF(AND('GESTION - FISCAL - DESASTRES'!#REF!="Muy Baja",'GESTION - FISCAL - DESASTRES'!#REF!="Moderado"),CONCATENATE("R4C",'GESTION - FISCAL - DESASTRES'!#REF!),"")</f>
        <v>#REF!</v>
      </c>
      <c r="Y49" s="57" t="e">
        <f>IF(AND('GESTION - FISCAL - DESASTRES'!#REF!="Muy Baja",'GESTION - FISCAL - DESASTRES'!#REF!="Moderado"),CONCATENATE("R4C",'GESTION - FISCAL - DESASTRES'!#REF!),"")</f>
        <v>#REF!</v>
      </c>
      <c r="Z49" s="57" t="e">
        <f>IF(AND('GESTION - FISCAL - DESASTRES'!#REF!="Muy Baja",'GESTION - FISCAL - DESASTRES'!#REF!="Moderado"),CONCATENATE("R4C",'GESTION - FISCAL - DESASTRES'!#REF!),"")</f>
        <v>#REF!</v>
      </c>
      <c r="AA49" s="58" t="e">
        <f>IF(AND('GESTION - FISCAL - DESASTRES'!#REF!="Muy Baja",'GESTION - FISCAL - DESASTRES'!#REF!="Moderado"),CONCATENATE("R4C",'GESTION - FISCAL - DESASTRES'!#REF!),"")</f>
        <v>#REF!</v>
      </c>
      <c r="AB49" s="41" t="e">
        <f>IF(AND('GESTION - FISCAL - DESASTRES'!#REF!="Muy Baja",'GESTION - FISCAL - DESASTRES'!#REF!="Mayor"),CONCATENATE("R4C",'GESTION - FISCAL - DESASTRES'!#REF!),"")</f>
        <v>#REF!</v>
      </c>
      <c r="AC49" s="42" t="e">
        <f>IF(AND('GESTION - FISCAL - DESASTRES'!#REF!="Muy Baja",'GESTION - FISCAL - DESASTRES'!#REF!="Mayor"),CONCATENATE("R4C",'GESTION - FISCAL - DESASTRES'!#REF!),"")</f>
        <v>#REF!</v>
      </c>
      <c r="AD49" s="42" t="e">
        <f>IF(AND('GESTION - FISCAL - DESASTRES'!#REF!="Muy Baja",'GESTION - FISCAL - DESASTRES'!#REF!="Mayor"),CONCATENATE("R4C",'GESTION - FISCAL - DESASTRES'!#REF!),"")</f>
        <v>#REF!</v>
      </c>
      <c r="AE49" s="42" t="e">
        <f>IF(AND('GESTION - FISCAL - DESASTRES'!#REF!="Muy Baja",'GESTION - FISCAL - DESASTRES'!#REF!="Mayor"),CONCATENATE("R4C",'GESTION - FISCAL - DESASTRES'!#REF!),"")</f>
        <v>#REF!</v>
      </c>
      <c r="AF49" s="42" t="e">
        <f>IF(AND('GESTION - FISCAL - DESASTRES'!#REF!="Muy Baja",'GESTION - FISCAL - DESASTRES'!#REF!="Mayor"),CONCATENATE("R4C",'GESTION - FISCAL - DESASTRES'!#REF!),"")</f>
        <v>#REF!</v>
      </c>
      <c r="AG49" s="43" t="e">
        <f>IF(AND('GESTION - FISCAL - DESASTRES'!#REF!="Muy Baja",'GESTION - FISCAL - DESASTRES'!#REF!="Mayor"),CONCATENATE("R4C",'GESTION - FISCAL - DESASTRES'!#REF!),"")</f>
        <v>#REF!</v>
      </c>
      <c r="AH49" s="44" t="e">
        <f>IF(AND('GESTION - FISCAL - DESASTRES'!#REF!="Muy Baja",'GESTION - FISCAL - DESASTRES'!#REF!="Catastrófico"),CONCATENATE("R4C",'GESTION - FISCAL - DESASTRES'!#REF!),"")</f>
        <v>#REF!</v>
      </c>
      <c r="AI49" s="45" t="e">
        <f>IF(AND('GESTION - FISCAL - DESASTRES'!#REF!="Muy Baja",'GESTION - FISCAL - DESASTRES'!#REF!="Catastrófico"),CONCATENATE("R4C",'GESTION - FISCAL - DESASTRES'!#REF!),"")</f>
        <v>#REF!</v>
      </c>
      <c r="AJ49" s="45" t="e">
        <f>IF(AND('GESTION - FISCAL - DESASTRES'!#REF!="Muy Baja",'GESTION - FISCAL - DESASTRES'!#REF!="Catastrófico"),CONCATENATE("R4C",'GESTION - FISCAL - DESASTRES'!#REF!),"")</f>
        <v>#REF!</v>
      </c>
      <c r="AK49" s="45" t="e">
        <f>IF(AND('GESTION - FISCAL - DESASTRES'!#REF!="Muy Baja",'GESTION - FISCAL - DESASTRES'!#REF!="Catastrófico"),CONCATENATE("R4C",'GESTION - FISCAL - DESASTRES'!#REF!),"")</f>
        <v>#REF!</v>
      </c>
      <c r="AL49" s="45" t="e">
        <f>IF(AND('GESTION - FISCAL - DESASTRES'!#REF!="Muy Baja",'GESTION - FISCAL - DESASTRES'!#REF!="Catastrófico"),CONCATENATE("R4C",'GESTION - FISCAL - DESASTRES'!#REF!),"")</f>
        <v>#REF!</v>
      </c>
      <c r="AM49" s="46" t="e">
        <f>IF(AND('GESTION - FISCAL - DESASTRES'!#REF!="Muy Baja",'GESTION - FISCAL - DESASTRES'!#REF!="Catastrófico"),CONCATENATE("R4C",'GESTION - FISCAL - DESASTRES'!#REF!),"")</f>
        <v>#REF!</v>
      </c>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row>
    <row r="50" spans="1:80" ht="15" customHeight="1" x14ac:dyDescent="0.25">
      <c r="A50" s="72"/>
      <c r="B50" s="242"/>
      <c r="C50" s="242"/>
      <c r="D50" s="243"/>
      <c r="E50" s="341"/>
      <c r="F50" s="340"/>
      <c r="G50" s="340"/>
      <c r="H50" s="340"/>
      <c r="I50" s="356"/>
      <c r="J50" s="65" t="e">
        <f>IF(AND('GESTION - FISCAL - DESASTRES'!#REF!="Muy Baja",'GESTION - FISCAL - DESASTRES'!#REF!="Leve"),CONCATENATE("R5C",'GESTION - FISCAL - DESASTRES'!#REF!),"")</f>
        <v>#REF!</v>
      </c>
      <c r="K50" s="66" t="e">
        <f>IF(AND('GESTION - FISCAL - DESASTRES'!#REF!="Muy Baja",'GESTION - FISCAL - DESASTRES'!#REF!="Leve"),CONCATENATE("R5C",'GESTION - FISCAL - DESASTRES'!#REF!),"")</f>
        <v>#REF!</v>
      </c>
      <c r="L50" s="66" t="e">
        <f>IF(AND('GESTION - FISCAL - DESASTRES'!#REF!="Muy Baja",'GESTION - FISCAL - DESASTRES'!#REF!="Leve"),CONCATENATE("R5C",'GESTION - FISCAL - DESASTRES'!#REF!),"")</f>
        <v>#REF!</v>
      </c>
      <c r="M50" s="66" t="e">
        <f>IF(AND('GESTION - FISCAL - DESASTRES'!#REF!="Muy Baja",'GESTION - FISCAL - DESASTRES'!#REF!="Leve"),CONCATENATE("R5C",'GESTION - FISCAL - DESASTRES'!#REF!),"")</f>
        <v>#REF!</v>
      </c>
      <c r="N50" s="66" t="e">
        <f>IF(AND('GESTION - FISCAL - DESASTRES'!#REF!="Muy Baja",'GESTION - FISCAL - DESASTRES'!#REF!="Leve"),CONCATENATE("R5C",'GESTION - FISCAL - DESASTRES'!#REF!),"")</f>
        <v>#REF!</v>
      </c>
      <c r="O50" s="67" t="e">
        <f>IF(AND('GESTION - FISCAL - DESASTRES'!#REF!="Muy Baja",'GESTION - FISCAL - DESASTRES'!#REF!="Leve"),CONCATENATE("R5C",'GESTION - FISCAL - DESASTRES'!#REF!),"")</f>
        <v>#REF!</v>
      </c>
      <c r="P50" s="65" t="e">
        <f>IF(AND('GESTION - FISCAL - DESASTRES'!#REF!="Muy Baja",'GESTION - FISCAL - DESASTRES'!#REF!="Menor"),CONCATENATE("R5C",'GESTION - FISCAL - DESASTRES'!#REF!),"")</f>
        <v>#REF!</v>
      </c>
      <c r="Q50" s="66" t="e">
        <f>IF(AND('GESTION - FISCAL - DESASTRES'!#REF!="Muy Baja",'GESTION - FISCAL - DESASTRES'!#REF!="Menor"),CONCATENATE("R5C",'GESTION - FISCAL - DESASTRES'!#REF!),"")</f>
        <v>#REF!</v>
      </c>
      <c r="R50" s="66" t="e">
        <f>IF(AND('GESTION - FISCAL - DESASTRES'!#REF!="Muy Baja",'GESTION - FISCAL - DESASTRES'!#REF!="Menor"),CONCATENATE("R5C",'GESTION - FISCAL - DESASTRES'!#REF!),"")</f>
        <v>#REF!</v>
      </c>
      <c r="S50" s="66" t="e">
        <f>IF(AND('GESTION - FISCAL - DESASTRES'!#REF!="Muy Baja",'GESTION - FISCAL - DESASTRES'!#REF!="Menor"),CONCATENATE("R5C",'GESTION - FISCAL - DESASTRES'!#REF!),"")</f>
        <v>#REF!</v>
      </c>
      <c r="T50" s="66" t="e">
        <f>IF(AND('GESTION - FISCAL - DESASTRES'!#REF!="Muy Baja",'GESTION - FISCAL - DESASTRES'!#REF!="Menor"),CONCATENATE("R5C",'GESTION - FISCAL - DESASTRES'!#REF!),"")</f>
        <v>#REF!</v>
      </c>
      <c r="U50" s="67" t="e">
        <f>IF(AND('GESTION - FISCAL - DESASTRES'!#REF!="Muy Baja",'GESTION - FISCAL - DESASTRES'!#REF!="Menor"),CONCATENATE("R5C",'GESTION - FISCAL - DESASTRES'!#REF!),"")</f>
        <v>#REF!</v>
      </c>
      <c r="V50" s="56" t="e">
        <f>IF(AND('GESTION - FISCAL - DESASTRES'!#REF!="Muy Baja",'GESTION - FISCAL - DESASTRES'!#REF!="Moderado"),CONCATENATE("R5C",'GESTION - FISCAL - DESASTRES'!#REF!),"")</f>
        <v>#REF!</v>
      </c>
      <c r="W50" s="57" t="e">
        <f>IF(AND('GESTION - FISCAL - DESASTRES'!#REF!="Muy Baja",'GESTION - FISCAL - DESASTRES'!#REF!="Moderado"),CONCATENATE("R5C",'GESTION - FISCAL - DESASTRES'!#REF!),"")</f>
        <v>#REF!</v>
      </c>
      <c r="X50" s="57" t="e">
        <f>IF(AND('GESTION - FISCAL - DESASTRES'!#REF!="Muy Baja",'GESTION - FISCAL - DESASTRES'!#REF!="Moderado"),CONCATENATE("R5C",'GESTION - FISCAL - DESASTRES'!#REF!),"")</f>
        <v>#REF!</v>
      </c>
      <c r="Y50" s="57" t="e">
        <f>IF(AND('GESTION - FISCAL - DESASTRES'!#REF!="Muy Baja",'GESTION - FISCAL - DESASTRES'!#REF!="Moderado"),CONCATENATE("R5C",'GESTION - FISCAL - DESASTRES'!#REF!),"")</f>
        <v>#REF!</v>
      </c>
      <c r="Z50" s="57" t="e">
        <f>IF(AND('GESTION - FISCAL - DESASTRES'!#REF!="Muy Baja",'GESTION - FISCAL - DESASTRES'!#REF!="Moderado"),CONCATENATE("R5C",'GESTION - FISCAL - DESASTRES'!#REF!),"")</f>
        <v>#REF!</v>
      </c>
      <c r="AA50" s="58" t="e">
        <f>IF(AND('GESTION - FISCAL - DESASTRES'!#REF!="Muy Baja",'GESTION - FISCAL - DESASTRES'!#REF!="Moderado"),CONCATENATE("R5C",'GESTION - FISCAL - DESASTRES'!#REF!),"")</f>
        <v>#REF!</v>
      </c>
      <c r="AB50" s="41" t="e">
        <f>IF(AND('GESTION - FISCAL - DESASTRES'!#REF!="Muy Baja",'GESTION - FISCAL - DESASTRES'!#REF!="Mayor"),CONCATENATE("R5C",'GESTION - FISCAL - DESASTRES'!#REF!),"")</f>
        <v>#REF!</v>
      </c>
      <c r="AC50" s="42" t="e">
        <f>IF(AND('GESTION - FISCAL - DESASTRES'!#REF!="Muy Baja",'GESTION - FISCAL - DESASTRES'!#REF!="Mayor"),CONCATENATE("R5C",'GESTION - FISCAL - DESASTRES'!#REF!),"")</f>
        <v>#REF!</v>
      </c>
      <c r="AD50" s="42" t="e">
        <f>IF(AND('GESTION - FISCAL - DESASTRES'!#REF!="Muy Baja",'GESTION - FISCAL - DESASTRES'!#REF!="Mayor"),CONCATENATE("R5C",'GESTION - FISCAL - DESASTRES'!#REF!),"")</f>
        <v>#REF!</v>
      </c>
      <c r="AE50" s="42" t="e">
        <f>IF(AND('GESTION - FISCAL - DESASTRES'!#REF!="Muy Baja",'GESTION - FISCAL - DESASTRES'!#REF!="Mayor"),CONCATENATE("R5C",'GESTION - FISCAL - DESASTRES'!#REF!),"")</f>
        <v>#REF!</v>
      </c>
      <c r="AF50" s="42" t="e">
        <f>IF(AND('GESTION - FISCAL - DESASTRES'!#REF!="Muy Baja",'GESTION - FISCAL - DESASTRES'!#REF!="Mayor"),CONCATENATE("R5C",'GESTION - FISCAL - DESASTRES'!#REF!),"")</f>
        <v>#REF!</v>
      </c>
      <c r="AG50" s="43" t="e">
        <f>IF(AND('GESTION - FISCAL - DESASTRES'!#REF!="Muy Baja",'GESTION - FISCAL - DESASTRES'!#REF!="Mayor"),CONCATENATE("R5C",'GESTION - FISCAL - DESASTRES'!#REF!),"")</f>
        <v>#REF!</v>
      </c>
      <c r="AH50" s="44" t="e">
        <f>IF(AND('GESTION - FISCAL - DESASTRES'!#REF!="Muy Baja",'GESTION - FISCAL - DESASTRES'!#REF!="Catastrófico"),CONCATENATE("R5C",'GESTION - FISCAL - DESASTRES'!#REF!),"")</f>
        <v>#REF!</v>
      </c>
      <c r="AI50" s="45" t="e">
        <f>IF(AND('GESTION - FISCAL - DESASTRES'!#REF!="Muy Baja",'GESTION - FISCAL - DESASTRES'!#REF!="Catastrófico"),CONCATENATE("R5C",'GESTION - FISCAL - DESASTRES'!#REF!),"")</f>
        <v>#REF!</v>
      </c>
      <c r="AJ50" s="45" t="e">
        <f>IF(AND('GESTION - FISCAL - DESASTRES'!#REF!="Muy Baja",'GESTION - FISCAL - DESASTRES'!#REF!="Catastrófico"),CONCATENATE("R5C",'GESTION - FISCAL - DESASTRES'!#REF!),"")</f>
        <v>#REF!</v>
      </c>
      <c r="AK50" s="45" t="e">
        <f>IF(AND('GESTION - FISCAL - DESASTRES'!#REF!="Muy Baja",'GESTION - FISCAL - DESASTRES'!#REF!="Catastrófico"),CONCATENATE("R5C",'GESTION - FISCAL - DESASTRES'!#REF!),"")</f>
        <v>#REF!</v>
      </c>
      <c r="AL50" s="45" t="e">
        <f>IF(AND('GESTION - FISCAL - DESASTRES'!#REF!="Muy Baja",'GESTION - FISCAL - DESASTRES'!#REF!="Catastrófico"),CONCATENATE("R5C",'GESTION - FISCAL - DESASTRES'!#REF!),"")</f>
        <v>#REF!</v>
      </c>
      <c r="AM50" s="46" t="e">
        <f>IF(AND('GESTION - FISCAL - DESASTRES'!#REF!="Muy Baja",'GESTION - FISCAL - DESASTRES'!#REF!="Catastrófico"),CONCATENATE("R5C",'GESTION - FISCAL - DESASTRES'!#REF!),"")</f>
        <v>#REF!</v>
      </c>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row>
    <row r="51" spans="1:80" ht="15" customHeight="1" x14ac:dyDescent="0.25">
      <c r="A51" s="72"/>
      <c r="B51" s="242"/>
      <c r="C51" s="242"/>
      <c r="D51" s="243"/>
      <c r="E51" s="341"/>
      <c r="F51" s="340"/>
      <c r="G51" s="340"/>
      <c r="H51" s="340"/>
      <c r="I51" s="356"/>
      <c r="J51" s="65" t="e">
        <f>IF(AND('GESTION - FISCAL - DESASTRES'!#REF!="Muy Baja",'GESTION - FISCAL - DESASTRES'!#REF!="Leve"),CONCATENATE("R6C",'GESTION - FISCAL - DESASTRES'!#REF!),"")</f>
        <v>#REF!</v>
      </c>
      <c r="K51" s="66" t="e">
        <f>IF(AND('GESTION - FISCAL - DESASTRES'!#REF!="Muy Baja",'GESTION - FISCAL - DESASTRES'!#REF!="Leve"),CONCATENATE("R6C",'GESTION - FISCAL - DESASTRES'!#REF!),"")</f>
        <v>#REF!</v>
      </c>
      <c r="L51" s="66" t="e">
        <f>IF(AND('GESTION - FISCAL - DESASTRES'!#REF!="Muy Baja",'GESTION - FISCAL - DESASTRES'!#REF!="Leve"),CONCATENATE("R6C",'GESTION - FISCAL - DESASTRES'!#REF!),"")</f>
        <v>#REF!</v>
      </c>
      <c r="M51" s="66" t="e">
        <f>IF(AND('GESTION - FISCAL - DESASTRES'!#REF!="Muy Baja",'GESTION - FISCAL - DESASTRES'!#REF!="Leve"),CONCATENATE("R6C",'GESTION - FISCAL - DESASTRES'!#REF!),"")</f>
        <v>#REF!</v>
      </c>
      <c r="N51" s="66" t="e">
        <f>IF(AND('GESTION - FISCAL - DESASTRES'!#REF!="Muy Baja",'GESTION - FISCAL - DESASTRES'!#REF!="Leve"),CONCATENATE("R6C",'GESTION - FISCAL - DESASTRES'!#REF!),"")</f>
        <v>#REF!</v>
      </c>
      <c r="O51" s="67" t="e">
        <f>IF(AND('GESTION - FISCAL - DESASTRES'!#REF!="Muy Baja",'GESTION - FISCAL - DESASTRES'!#REF!="Leve"),CONCATENATE("R6C",'GESTION - FISCAL - DESASTRES'!#REF!),"")</f>
        <v>#REF!</v>
      </c>
      <c r="P51" s="65" t="e">
        <f>IF(AND('GESTION - FISCAL - DESASTRES'!#REF!="Muy Baja",'GESTION - FISCAL - DESASTRES'!#REF!="Menor"),CONCATENATE("R6C",'GESTION - FISCAL - DESASTRES'!#REF!),"")</f>
        <v>#REF!</v>
      </c>
      <c r="Q51" s="66" t="e">
        <f>IF(AND('GESTION - FISCAL - DESASTRES'!#REF!="Muy Baja",'GESTION - FISCAL - DESASTRES'!#REF!="Menor"),CONCATENATE("R6C",'GESTION - FISCAL - DESASTRES'!#REF!),"")</f>
        <v>#REF!</v>
      </c>
      <c r="R51" s="66" t="e">
        <f>IF(AND('GESTION - FISCAL - DESASTRES'!#REF!="Muy Baja",'GESTION - FISCAL - DESASTRES'!#REF!="Menor"),CONCATENATE("R6C",'GESTION - FISCAL - DESASTRES'!#REF!),"")</f>
        <v>#REF!</v>
      </c>
      <c r="S51" s="66" t="e">
        <f>IF(AND('GESTION - FISCAL - DESASTRES'!#REF!="Muy Baja",'GESTION - FISCAL - DESASTRES'!#REF!="Menor"),CONCATENATE("R6C",'GESTION - FISCAL - DESASTRES'!#REF!),"")</f>
        <v>#REF!</v>
      </c>
      <c r="T51" s="66" t="e">
        <f>IF(AND('GESTION - FISCAL - DESASTRES'!#REF!="Muy Baja",'GESTION - FISCAL - DESASTRES'!#REF!="Menor"),CONCATENATE("R6C",'GESTION - FISCAL - DESASTRES'!#REF!),"")</f>
        <v>#REF!</v>
      </c>
      <c r="U51" s="67" t="e">
        <f>IF(AND('GESTION - FISCAL - DESASTRES'!#REF!="Muy Baja",'GESTION - FISCAL - DESASTRES'!#REF!="Menor"),CONCATENATE("R6C",'GESTION - FISCAL - DESASTRES'!#REF!),"")</f>
        <v>#REF!</v>
      </c>
      <c r="V51" s="56" t="e">
        <f>IF(AND('GESTION - FISCAL - DESASTRES'!#REF!="Muy Baja",'GESTION - FISCAL - DESASTRES'!#REF!="Moderado"),CONCATENATE("R6C",'GESTION - FISCAL - DESASTRES'!#REF!),"")</f>
        <v>#REF!</v>
      </c>
      <c r="W51" s="57" t="e">
        <f>IF(AND('GESTION - FISCAL - DESASTRES'!#REF!="Muy Baja",'GESTION - FISCAL - DESASTRES'!#REF!="Moderado"),CONCATENATE("R6C",'GESTION - FISCAL - DESASTRES'!#REF!),"")</f>
        <v>#REF!</v>
      </c>
      <c r="X51" s="57" t="e">
        <f>IF(AND('GESTION - FISCAL - DESASTRES'!#REF!="Muy Baja",'GESTION - FISCAL - DESASTRES'!#REF!="Moderado"),CONCATENATE("R6C",'GESTION - FISCAL - DESASTRES'!#REF!),"")</f>
        <v>#REF!</v>
      </c>
      <c r="Y51" s="57" t="e">
        <f>IF(AND('GESTION - FISCAL - DESASTRES'!#REF!="Muy Baja",'GESTION - FISCAL - DESASTRES'!#REF!="Moderado"),CONCATENATE("R6C",'GESTION - FISCAL - DESASTRES'!#REF!),"")</f>
        <v>#REF!</v>
      </c>
      <c r="Z51" s="57" t="e">
        <f>IF(AND('GESTION - FISCAL - DESASTRES'!#REF!="Muy Baja",'GESTION - FISCAL - DESASTRES'!#REF!="Moderado"),CONCATENATE("R6C",'GESTION - FISCAL - DESASTRES'!#REF!),"")</f>
        <v>#REF!</v>
      </c>
      <c r="AA51" s="58" t="e">
        <f>IF(AND('GESTION - FISCAL - DESASTRES'!#REF!="Muy Baja",'GESTION - FISCAL - DESASTRES'!#REF!="Moderado"),CONCATENATE("R6C",'GESTION - FISCAL - DESASTRES'!#REF!),"")</f>
        <v>#REF!</v>
      </c>
      <c r="AB51" s="41" t="e">
        <f>IF(AND('GESTION - FISCAL - DESASTRES'!#REF!="Muy Baja",'GESTION - FISCAL - DESASTRES'!#REF!="Mayor"),CONCATENATE("R6C",'GESTION - FISCAL - DESASTRES'!#REF!),"")</f>
        <v>#REF!</v>
      </c>
      <c r="AC51" s="42" t="e">
        <f>IF(AND('GESTION - FISCAL - DESASTRES'!#REF!="Muy Baja",'GESTION - FISCAL - DESASTRES'!#REF!="Mayor"),CONCATENATE("R6C",'GESTION - FISCAL - DESASTRES'!#REF!),"")</f>
        <v>#REF!</v>
      </c>
      <c r="AD51" s="42" t="e">
        <f>IF(AND('GESTION - FISCAL - DESASTRES'!#REF!="Muy Baja",'GESTION - FISCAL - DESASTRES'!#REF!="Mayor"),CONCATENATE("R6C",'GESTION - FISCAL - DESASTRES'!#REF!),"")</f>
        <v>#REF!</v>
      </c>
      <c r="AE51" s="42" t="e">
        <f>IF(AND('GESTION - FISCAL - DESASTRES'!#REF!="Muy Baja",'GESTION - FISCAL - DESASTRES'!#REF!="Mayor"),CONCATENATE("R6C",'GESTION - FISCAL - DESASTRES'!#REF!),"")</f>
        <v>#REF!</v>
      </c>
      <c r="AF51" s="42" t="e">
        <f>IF(AND('GESTION - FISCAL - DESASTRES'!#REF!="Muy Baja",'GESTION - FISCAL - DESASTRES'!#REF!="Mayor"),CONCATENATE("R6C",'GESTION - FISCAL - DESASTRES'!#REF!),"")</f>
        <v>#REF!</v>
      </c>
      <c r="AG51" s="43" t="e">
        <f>IF(AND('GESTION - FISCAL - DESASTRES'!#REF!="Muy Baja",'GESTION - FISCAL - DESASTRES'!#REF!="Mayor"),CONCATENATE("R6C",'GESTION - FISCAL - DESASTRES'!#REF!),"")</f>
        <v>#REF!</v>
      </c>
      <c r="AH51" s="44" t="e">
        <f>IF(AND('GESTION - FISCAL - DESASTRES'!#REF!="Muy Baja",'GESTION - FISCAL - DESASTRES'!#REF!="Catastrófico"),CONCATENATE("R6C",'GESTION - FISCAL - DESASTRES'!#REF!),"")</f>
        <v>#REF!</v>
      </c>
      <c r="AI51" s="45" t="e">
        <f>IF(AND('GESTION - FISCAL - DESASTRES'!#REF!="Muy Baja",'GESTION - FISCAL - DESASTRES'!#REF!="Catastrófico"),CONCATENATE("R6C",'GESTION - FISCAL - DESASTRES'!#REF!),"")</f>
        <v>#REF!</v>
      </c>
      <c r="AJ51" s="45" t="e">
        <f>IF(AND('GESTION - FISCAL - DESASTRES'!#REF!="Muy Baja",'GESTION - FISCAL - DESASTRES'!#REF!="Catastrófico"),CONCATENATE("R6C",'GESTION - FISCAL - DESASTRES'!#REF!),"")</f>
        <v>#REF!</v>
      </c>
      <c r="AK51" s="45" t="e">
        <f>IF(AND('GESTION - FISCAL - DESASTRES'!#REF!="Muy Baja",'GESTION - FISCAL - DESASTRES'!#REF!="Catastrófico"),CONCATENATE("R6C",'GESTION - FISCAL - DESASTRES'!#REF!),"")</f>
        <v>#REF!</v>
      </c>
      <c r="AL51" s="45" t="e">
        <f>IF(AND('GESTION - FISCAL - DESASTRES'!#REF!="Muy Baja",'GESTION - FISCAL - DESASTRES'!#REF!="Catastrófico"),CONCATENATE("R6C",'GESTION - FISCAL - DESASTRES'!#REF!),"")</f>
        <v>#REF!</v>
      </c>
      <c r="AM51" s="46" t="e">
        <f>IF(AND('GESTION - FISCAL - DESASTRES'!#REF!="Muy Baja",'GESTION - FISCAL - DESASTRES'!#REF!="Catastrófico"),CONCATENATE("R6C",'GESTION - FISCAL - DESASTRES'!#REF!),"")</f>
        <v>#REF!</v>
      </c>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row>
    <row r="52" spans="1:80" ht="15" customHeight="1" x14ac:dyDescent="0.25">
      <c r="A52" s="72"/>
      <c r="B52" s="242"/>
      <c r="C52" s="242"/>
      <c r="D52" s="243"/>
      <c r="E52" s="341"/>
      <c r="F52" s="340"/>
      <c r="G52" s="340"/>
      <c r="H52" s="340"/>
      <c r="I52" s="356"/>
      <c r="J52" s="65" t="e">
        <f>IF(AND('GESTION - FISCAL - DESASTRES'!#REF!="Muy Baja",'GESTION - FISCAL - DESASTRES'!#REF!="Leve"),CONCATENATE("R7C",'GESTION - FISCAL - DESASTRES'!#REF!),"")</f>
        <v>#REF!</v>
      </c>
      <c r="K52" s="66" t="e">
        <f>IF(AND('GESTION - FISCAL - DESASTRES'!#REF!="Muy Baja",'GESTION - FISCAL - DESASTRES'!#REF!="Leve"),CONCATENATE("R7C",'GESTION - FISCAL - DESASTRES'!#REF!),"")</f>
        <v>#REF!</v>
      </c>
      <c r="L52" s="66" t="e">
        <f>IF(AND('GESTION - FISCAL - DESASTRES'!#REF!="Muy Baja",'GESTION - FISCAL - DESASTRES'!#REF!="Leve"),CONCATENATE("R7C",'GESTION - FISCAL - DESASTRES'!#REF!),"")</f>
        <v>#REF!</v>
      </c>
      <c r="M52" s="66" t="e">
        <f>IF(AND('GESTION - FISCAL - DESASTRES'!#REF!="Muy Baja",'GESTION - FISCAL - DESASTRES'!#REF!="Leve"),CONCATENATE("R7C",'GESTION - FISCAL - DESASTRES'!#REF!),"")</f>
        <v>#REF!</v>
      </c>
      <c r="N52" s="66" t="e">
        <f>IF(AND('GESTION - FISCAL - DESASTRES'!#REF!="Muy Baja",'GESTION - FISCAL - DESASTRES'!#REF!="Leve"),CONCATENATE("R7C",'GESTION - FISCAL - DESASTRES'!#REF!),"")</f>
        <v>#REF!</v>
      </c>
      <c r="O52" s="67" t="e">
        <f>IF(AND('GESTION - FISCAL - DESASTRES'!#REF!="Muy Baja",'GESTION - FISCAL - DESASTRES'!#REF!="Leve"),CONCATENATE("R7C",'GESTION - FISCAL - DESASTRES'!#REF!),"")</f>
        <v>#REF!</v>
      </c>
      <c r="P52" s="65" t="e">
        <f>IF(AND('GESTION - FISCAL - DESASTRES'!#REF!="Muy Baja",'GESTION - FISCAL - DESASTRES'!#REF!="Menor"),CONCATENATE("R7C",'GESTION - FISCAL - DESASTRES'!#REF!),"")</f>
        <v>#REF!</v>
      </c>
      <c r="Q52" s="66" t="e">
        <f>IF(AND('GESTION - FISCAL - DESASTRES'!#REF!="Muy Baja",'GESTION - FISCAL - DESASTRES'!#REF!="Menor"),CONCATENATE("R7C",'GESTION - FISCAL - DESASTRES'!#REF!),"")</f>
        <v>#REF!</v>
      </c>
      <c r="R52" s="66" t="e">
        <f>IF(AND('GESTION - FISCAL - DESASTRES'!#REF!="Muy Baja",'GESTION - FISCAL - DESASTRES'!#REF!="Menor"),CONCATENATE("R7C",'GESTION - FISCAL - DESASTRES'!#REF!),"")</f>
        <v>#REF!</v>
      </c>
      <c r="S52" s="66" t="e">
        <f>IF(AND('GESTION - FISCAL - DESASTRES'!#REF!="Muy Baja",'GESTION - FISCAL - DESASTRES'!#REF!="Menor"),CONCATENATE("R7C",'GESTION - FISCAL - DESASTRES'!#REF!),"")</f>
        <v>#REF!</v>
      </c>
      <c r="T52" s="66" t="e">
        <f>IF(AND('GESTION - FISCAL - DESASTRES'!#REF!="Muy Baja",'GESTION - FISCAL - DESASTRES'!#REF!="Menor"),CONCATENATE("R7C",'GESTION - FISCAL - DESASTRES'!#REF!),"")</f>
        <v>#REF!</v>
      </c>
      <c r="U52" s="67" t="e">
        <f>IF(AND('GESTION - FISCAL - DESASTRES'!#REF!="Muy Baja",'GESTION - FISCAL - DESASTRES'!#REF!="Menor"),CONCATENATE("R7C",'GESTION - FISCAL - DESASTRES'!#REF!),"")</f>
        <v>#REF!</v>
      </c>
      <c r="V52" s="56" t="e">
        <f>IF(AND('GESTION - FISCAL - DESASTRES'!#REF!="Muy Baja",'GESTION - FISCAL - DESASTRES'!#REF!="Moderado"),CONCATENATE("R7C",'GESTION - FISCAL - DESASTRES'!#REF!),"")</f>
        <v>#REF!</v>
      </c>
      <c r="W52" s="57" t="e">
        <f>IF(AND('GESTION - FISCAL - DESASTRES'!#REF!="Muy Baja",'GESTION - FISCAL - DESASTRES'!#REF!="Moderado"),CONCATENATE("R7C",'GESTION - FISCAL - DESASTRES'!#REF!),"")</f>
        <v>#REF!</v>
      </c>
      <c r="X52" s="57" t="e">
        <f>IF(AND('GESTION - FISCAL - DESASTRES'!#REF!="Muy Baja",'GESTION - FISCAL - DESASTRES'!#REF!="Moderado"),CONCATENATE("R7C",'GESTION - FISCAL - DESASTRES'!#REF!),"")</f>
        <v>#REF!</v>
      </c>
      <c r="Y52" s="57" t="e">
        <f>IF(AND('GESTION - FISCAL - DESASTRES'!#REF!="Muy Baja",'GESTION - FISCAL - DESASTRES'!#REF!="Moderado"),CONCATENATE("R7C",'GESTION - FISCAL - DESASTRES'!#REF!),"")</f>
        <v>#REF!</v>
      </c>
      <c r="Z52" s="57" t="e">
        <f>IF(AND('GESTION - FISCAL - DESASTRES'!#REF!="Muy Baja",'GESTION - FISCAL - DESASTRES'!#REF!="Moderado"),CONCATENATE("R7C",'GESTION - FISCAL - DESASTRES'!#REF!),"")</f>
        <v>#REF!</v>
      </c>
      <c r="AA52" s="58" t="e">
        <f>IF(AND('GESTION - FISCAL - DESASTRES'!#REF!="Muy Baja",'GESTION - FISCAL - DESASTRES'!#REF!="Moderado"),CONCATENATE("R7C",'GESTION - FISCAL - DESASTRES'!#REF!),"")</f>
        <v>#REF!</v>
      </c>
      <c r="AB52" s="41" t="e">
        <f>IF(AND('GESTION - FISCAL - DESASTRES'!#REF!="Muy Baja",'GESTION - FISCAL - DESASTRES'!#REF!="Mayor"),CONCATENATE("R7C",'GESTION - FISCAL - DESASTRES'!#REF!),"")</f>
        <v>#REF!</v>
      </c>
      <c r="AC52" s="42" t="e">
        <f>IF(AND('GESTION - FISCAL - DESASTRES'!#REF!="Muy Baja",'GESTION - FISCAL - DESASTRES'!#REF!="Mayor"),CONCATENATE("R7C",'GESTION - FISCAL - DESASTRES'!#REF!),"")</f>
        <v>#REF!</v>
      </c>
      <c r="AD52" s="42" t="e">
        <f>IF(AND('GESTION - FISCAL - DESASTRES'!#REF!="Muy Baja",'GESTION - FISCAL - DESASTRES'!#REF!="Mayor"),CONCATENATE("R7C",'GESTION - FISCAL - DESASTRES'!#REF!),"")</f>
        <v>#REF!</v>
      </c>
      <c r="AE52" s="42" t="e">
        <f>IF(AND('GESTION - FISCAL - DESASTRES'!#REF!="Muy Baja",'GESTION - FISCAL - DESASTRES'!#REF!="Mayor"),CONCATENATE("R7C",'GESTION - FISCAL - DESASTRES'!#REF!),"")</f>
        <v>#REF!</v>
      </c>
      <c r="AF52" s="42" t="e">
        <f>IF(AND('GESTION - FISCAL - DESASTRES'!#REF!="Muy Baja",'GESTION - FISCAL - DESASTRES'!#REF!="Mayor"),CONCATENATE("R7C",'GESTION - FISCAL - DESASTRES'!#REF!),"")</f>
        <v>#REF!</v>
      </c>
      <c r="AG52" s="43" t="e">
        <f>IF(AND('GESTION - FISCAL - DESASTRES'!#REF!="Muy Baja",'GESTION - FISCAL - DESASTRES'!#REF!="Mayor"),CONCATENATE("R7C",'GESTION - FISCAL - DESASTRES'!#REF!),"")</f>
        <v>#REF!</v>
      </c>
      <c r="AH52" s="44" t="e">
        <f>IF(AND('GESTION - FISCAL - DESASTRES'!#REF!="Muy Baja",'GESTION - FISCAL - DESASTRES'!#REF!="Catastrófico"),CONCATENATE("R7C",'GESTION - FISCAL - DESASTRES'!#REF!),"")</f>
        <v>#REF!</v>
      </c>
      <c r="AI52" s="45" t="e">
        <f>IF(AND('GESTION - FISCAL - DESASTRES'!#REF!="Muy Baja",'GESTION - FISCAL - DESASTRES'!#REF!="Catastrófico"),CONCATENATE("R7C",'GESTION - FISCAL - DESASTRES'!#REF!),"")</f>
        <v>#REF!</v>
      </c>
      <c r="AJ52" s="45" t="e">
        <f>IF(AND('GESTION - FISCAL - DESASTRES'!#REF!="Muy Baja",'GESTION - FISCAL - DESASTRES'!#REF!="Catastrófico"),CONCATENATE("R7C",'GESTION - FISCAL - DESASTRES'!#REF!),"")</f>
        <v>#REF!</v>
      </c>
      <c r="AK52" s="45" t="e">
        <f>IF(AND('GESTION - FISCAL - DESASTRES'!#REF!="Muy Baja",'GESTION - FISCAL - DESASTRES'!#REF!="Catastrófico"),CONCATENATE("R7C",'GESTION - FISCAL - DESASTRES'!#REF!),"")</f>
        <v>#REF!</v>
      </c>
      <c r="AL52" s="45" t="e">
        <f>IF(AND('GESTION - FISCAL - DESASTRES'!#REF!="Muy Baja",'GESTION - FISCAL - DESASTRES'!#REF!="Catastrófico"),CONCATENATE("R7C",'GESTION - FISCAL - DESASTRES'!#REF!),"")</f>
        <v>#REF!</v>
      </c>
      <c r="AM52" s="46" t="e">
        <f>IF(AND('GESTION - FISCAL - DESASTRES'!#REF!="Muy Baja",'GESTION - FISCAL - DESASTRES'!#REF!="Catastrófico"),CONCATENATE("R7C",'GESTION - FISCAL - DESASTRES'!#REF!),"")</f>
        <v>#REF!</v>
      </c>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row>
    <row r="53" spans="1:80" ht="15" customHeight="1" x14ac:dyDescent="0.25">
      <c r="A53" s="72"/>
      <c r="B53" s="242"/>
      <c r="C53" s="242"/>
      <c r="D53" s="243"/>
      <c r="E53" s="341"/>
      <c r="F53" s="340"/>
      <c r="G53" s="340"/>
      <c r="H53" s="340"/>
      <c r="I53" s="356"/>
      <c r="J53" s="65" t="e">
        <f>IF(AND('GESTION - FISCAL - DESASTRES'!#REF!="Muy Baja",'GESTION - FISCAL - DESASTRES'!#REF!="Leve"),CONCATENATE("R8C",'GESTION - FISCAL - DESASTRES'!#REF!),"")</f>
        <v>#REF!</v>
      </c>
      <c r="K53" s="66" t="e">
        <f>IF(AND('GESTION - FISCAL - DESASTRES'!#REF!="Muy Baja",'GESTION - FISCAL - DESASTRES'!#REF!="Leve"),CONCATENATE("R8C",'GESTION - FISCAL - DESASTRES'!#REF!),"")</f>
        <v>#REF!</v>
      </c>
      <c r="L53" s="66" t="e">
        <f>IF(AND('GESTION - FISCAL - DESASTRES'!#REF!="Muy Baja",'GESTION - FISCAL - DESASTRES'!#REF!="Leve"),CONCATENATE("R8C",'GESTION - FISCAL - DESASTRES'!#REF!),"")</f>
        <v>#REF!</v>
      </c>
      <c r="M53" s="66" t="e">
        <f>IF(AND('GESTION - FISCAL - DESASTRES'!#REF!="Muy Baja",'GESTION - FISCAL - DESASTRES'!#REF!="Leve"),CONCATENATE("R8C",'GESTION - FISCAL - DESASTRES'!#REF!),"")</f>
        <v>#REF!</v>
      </c>
      <c r="N53" s="66" t="e">
        <f>IF(AND('GESTION - FISCAL - DESASTRES'!#REF!="Muy Baja",'GESTION - FISCAL - DESASTRES'!#REF!="Leve"),CONCATENATE("R8C",'GESTION - FISCAL - DESASTRES'!#REF!),"")</f>
        <v>#REF!</v>
      </c>
      <c r="O53" s="67" t="e">
        <f>IF(AND('GESTION - FISCAL - DESASTRES'!#REF!="Muy Baja",'GESTION - FISCAL - DESASTRES'!#REF!="Leve"),CONCATENATE("R8C",'GESTION - FISCAL - DESASTRES'!#REF!),"")</f>
        <v>#REF!</v>
      </c>
      <c r="P53" s="65" t="e">
        <f>IF(AND('GESTION - FISCAL - DESASTRES'!#REF!="Muy Baja",'GESTION - FISCAL - DESASTRES'!#REF!="Menor"),CONCATENATE("R8C",'GESTION - FISCAL - DESASTRES'!#REF!),"")</f>
        <v>#REF!</v>
      </c>
      <c r="Q53" s="66" t="e">
        <f>IF(AND('GESTION - FISCAL - DESASTRES'!#REF!="Muy Baja",'GESTION - FISCAL - DESASTRES'!#REF!="Menor"),CONCATENATE("R8C",'GESTION - FISCAL - DESASTRES'!#REF!),"")</f>
        <v>#REF!</v>
      </c>
      <c r="R53" s="66" t="e">
        <f>IF(AND('GESTION - FISCAL - DESASTRES'!#REF!="Muy Baja",'GESTION - FISCAL - DESASTRES'!#REF!="Menor"),CONCATENATE("R8C",'GESTION - FISCAL - DESASTRES'!#REF!),"")</f>
        <v>#REF!</v>
      </c>
      <c r="S53" s="66" t="e">
        <f>IF(AND('GESTION - FISCAL - DESASTRES'!#REF!="Muy Baja",'GESTION - FISCAL - DESASTRES'!#REF!="Menor"),CONCATENATE("R8C",'GESTION - FISCAL - DESASTRES'!#REF!),"")</f>
        <v>#REF!</v>
      </c>
      <c r="T53" s="66" t="e">
        <f>IF(AND('GESTION - FISCAL - DESASTRES'!#REF!="Muy Baja",'GESTION - FISCAL - DESASTRES'!#REF!="Menor"),CONCATENATE("R8C",'GESTION - FISCAL - DESASTRES'!#REF!),"")</f>
        <v>#REF!</v>
      </c>
      <c r="U53" s="67" t="e">
        <f>IF(AND('GESTION - FISCAL - DESASTRES'!#REF!="Muy Baja",'GESTION - FISCAL - DESASTRES'!#REF!="Menor"),CONCATENATE("R8C",'GESTION - FISCAL - DESASTRES'!#REF!),"")</f>
        <v>#REF!</v>
      </c>
      <c r="V53" s="56" t="e">
        <f>IF(AND('GESTION - FISCAL - DESASTRES'!#REF!="Muy Baja",'GESTION - FISCAL - DESASTRES'!#REF!="Moderado"),CONCATENATE("R8C",'GESTION - FISCAL - DESASTRES'!#REF!),"")</f>
        <v>#REF!</v>
      </c>
      <c r="W53" s="57" t="e">
        <f>IF(AND('GESTION - FISCAL - DESASTRES'!#REF!="Muy Baja",'GESTION - FISCAL - DESASTRES'!#REF!="Moderado"),CONCATENATE("R8C",'GESTION - FISCAL - DESASTRES'!#REF!),"")</f>
        <v>#REF!</v>
      </c>
      <c r="X53" s="57" t="e">
        <f>IF(AND('GESTION - FISCAL - DESASTRES'!#REF!="Muy Baja",'GESTION - FISCAL - DESASTRES'!#REF!="Moderado"),CONCATENATE("R8C",'GESTION - FISCAL - DESASTRES'!#REF!),"")</f>
        <v>#REF!</v>
      </c>
      <c r="Y53" s="57" t="e">
        <f>IF(AND('GESTION - FISCAL - DESASTRES'!#REF!="Muy Baja",'GESTION - FISCAL - DESASTRES'!#REF!="Moderado"),CONCATENATE("R8C",'GESTION - FISCAL - DESASTRES'!#REF!),"")</f>
        <v>#REF!</v>
      </c>
      <c r="Z53" s="57" t="e">
        <f>IF(AND('GESTION - FISCAL - DESASTRES'!#REF!="Muy Baja",'GESTION - FISCAL - DESASTRES'!#REF!="Moderado"),CONCATENATE("R8C",'GESTION - FISCAL - DESASTRES'!#REF!),"")</f>
        <v>#REF!</v>
      </c>
      <c r="AA53" s="58" t="e">
        <f>IF(AND('GESTION - FISCAL - DESASTRES'!#REF!="Muy Baja",'GESTION - FISCAL - DESASTRES'!#REF!="Moderado"),CONCATENATE("R8C",'GESTION - FISCAL - DESASTRES'!#REF!),"")</f>
        <v>#REF!</v>
      </c>
      <c r="AB53" s="41" t="e">
        <f>IF(AND('GESTION - FISCAL - DESASTRES'!#REF!="Muy Baja",'GESTION - FISCAL - DESASTRES'!#REF!="Mayor"),CONCATENATE("R8C",'GESTION - FISCAL - DESASTRES'!#REF!),"")</f>
        <v>#REF!</v>
      </c>
      <c r="AC53" s="42" t="e">
        <f>IF(AND('GESTION - FISCAL - DESASTRES'!#REF!="Muy Baja",'GESTION - FISCAL - DESASTRES'!#REF!="Mayor"),CONCATENATE("R8C",'GESTION - FISCAL - DESASTRES'!#REF!),"")</f>
        <v>#REF!</v>
      </c>
      <c r="AD53" s="42" t="e">
        <f>IF(AND('GESTION - FISCAL - DESASTRES'!#REF!="Muy Baja",'GESTION - FISCAL - DESASTRES'!#REF!="Mayor"),CONCATENATE("R8C",'GESTION - FISCAL - DESASTRES'!#REF!),"")</f>
        <v>#REF!</v>
      </c>
      <c r="AE53" s="42" t="e">
        <f>IF(AND('GESTION - FISCAL - DESASTRES'!#REF!="Muy Baja",'GESTION - FISCAL - DESASTRES'!#REF!="Mayor"),CONCATENATE("R8C",'GESTION - FISCAL - DESASTRES'!#REF!),"")</f>
        <v>#REF!</v>
      </c>
      <c r="AF53" s="42" t="e">
        <f>IF(AND('GESTION - FISCAL - DESASTRES'!#REF!="Muy Baja",'GESTION - FISCAL - DESASTRES'!#REF!="Mayor"),CONCATENATE("R8C",'GESTION - FISCAL - DESASTRES'!#REF!),"")</f>
        <v>#REF!</v>
      </c>
      <c r="AG53" s="43" t="e">
        <f>IF(AND('GESTION - FISCAL - DESASTRES'!#REF!="Muy Baja",'GESTION - FISCAL - DESASTRES'!#REF!="Mayor"),CONCATENATE("R8C",'GESTION - FISCAL - DESASTRES'!#REF!),"")</f>
        <v>#REF!</v>
      </c>
      <c r="AH53" s="44" t="e">
        <f>IF(AND('GESTION - FISCAL - DESASTRES'!#REF!="Muy Baja",'GESTION - FISCAL - DESASTRES'!#REF!="Catastrófico"),CONCATENATE("R8C",'GESTION - FISCAL - DESASTRES'!#REF!),"")</f>
        <v>#REF!</v>
      </c>
      <c r="AI53" s="45" t="e">
        <f>IF(AND('GESTION - FISCAL - DESASTRES'!#REF!="Muy Baja",'GESTION - FISCAL - DESASTRES'!#REF!="Catastrófico"),CONCATENATE("R8C",'GESTION - FISCAL - DESASTRES'!#REF!),"")</f>
        <v>#REF!</v>
      </c>
      <c r="AJ53" s="45" t="e">
        <f>IF(AND('GESTION - FISCAL - DESASTRES'!#REF!="Muy Baja",'GESTION - FISCAL - DESASTRES'!#REF!="Catastrófico"),CONCATENATE("R8C",'GESTION - FISCAL - DESASTRES'!#REF!),"")</f>
        <v>#REF!</v>
      </c>
      <c r="AK53" s="45" t="e">
        <f>IF(AND('GESTION - FISCAL - DESASTRES'!#REF!="Muy Baja",'GESTION - FISCAL - DESASTRES'!#REF!="Catastrófico"),CONCATENATE("R8C",'GESTION - FISCAL - DESASTRES'!#REF!),"")</f>
        <v>#REF!</v>
      </c>
      <c r="AL53" s="45" t="e">
        <f>IF(AND('GESTION - FISCAL - DESASTRES'!#REF!="Muy Baja",'GESTION - FISCAL - DESASTRES'!#REF!="Catastrófico"),CONCATENATE("R8C",'GESTION - FISCAL - DESASTRES'!#REF!),"")</f>
        <v>#REF!</v>
      </c>
      <c r="AM53" s="46" t="e">
        <f>IF(AND('GESTION - FISCAL - DESASTRES'!#REF!="Muy Baja",'GESTION - FISCAL - DESASTRES'!#REF!="Catastrófico"),CONCATENATE("R8C",'GESTION - FISCAL - DESASTRES'!#REF!),"")</f>
        <v>#REF!</v>
      </c>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row>
    <row r="54" spans="1:80" ht="15" customHeight="1" x14ac:dyDescent="0.25">
      <c r="A54" s="72"/>
      <c r="B54" s="242"/>
      <c r="C54" s="242"/>
      <c r="D54" s="243"/>
      <c r="E54" s="341"/>
      <c r="F54" s="340"/>
      <c r="G54" s="340"/>
      <c r="H54" s="340"/>
      <c r="I54" s="356"/>
      <c r="J54" s="65" t="e">
        <f>IF(AND('GESTION - FISCAL - DESASTRES'!#REF!="Muy Baja",'GESTION - FISCAL - DESASTRES'!#REF!="Leve"),CONCATENATE("R9C",'GESTION - FISCAL - DESASTRES'!#REF!),"")</f>
        <v>#REF!</v>
      </c>
      <c r="K54" s="66" t="e">
        <f>IF(AND('GESTION - FISCAL - DESASTRES'!#REF!="Muy Baja",'GESTION - FISCAL - DESASTRES'!#REF!="Leve"),CONCATENATE("R9C",'GESTION - FISCAL - DESASTRES'!#REF!),"")</f>
        <v>#REF!</v>
      </c>
      <c r="L54" s="66" t="e">
        <f>IF(AND('GESTION - FISCAL - DESASTRES'!#REF!="Muy Baja",'GESTION - FISCAL - DESASTRES'!#REF!="Leve"),CONCATENATE("R9C",'GESTION - FISCAL - DESASTRES'!#REF!),"")</f>
        <v>#REF!</v>
      </c>
      <c r="M54" s="66" t="e">
        <f>IF(AND('GESTION - FISCAL - DESASTRES'!#REF!="Muy Baja",'GESTION - FISCAL - DESASTRES'!#REF!="Leve"),CONCATENATE("R9C",'GESTION - FISCAL - DESASTRES'!#REF!),"")</f>
        <v>#REF!</v>
      </c>
      <c r="N54" s="66" t="e">
        <f>IF(AND('GESTION - FISCAL - DESASTRES'!#REF!="Muy Baja",'GESTION - FISCAL - DESASTRES'!#REF!="Leve"),CONCATENATE("R9C",'GESTION - FISCAL - DESASTRES'!#REF!),"")</f>
        <v>#REF!</v>
      </c>
      <c r="O54" s="67" t="e">
        <f>IF(AND('GESTION - FISCAL - DESASTRES'!#REF!="Muy Baja",'GESTION - FISCAL - DESASTRES'!#REF!="Leve"),CONCATENATE("R9C",'GESTION - FISCAL - DESASTRES'!#REF!),"")</f>
        <v>#REF!</v>
      </c>
      <c r="P54" s="65" t="e">
        <f>IF(AND('GESTION - FISCAL - DESASTRES'!#REF!="Muy Baja",'GESTION - FISCAL - DESASTRES'!#REF!="Menor"),CONCATENATE("R9C",'GESTION - FISCAL - DESASTRES'!#REF!),"")</f>
        <v>#REF!</v>
      </c>
      <c r="Q54" s="66" t="e">
        <f>IF(AND('GESTION - FISCAL - DESASTRES'!#REF!="Muy Baja",'GESTION - FISCAL - DESASTRES'!#REF!="Menor"),CONCATENATE("R9C",'GESTION - FISCAL - DESASTRES'!#REF!),"")</f>
        <v>#REF!</v>
      </c>
      <c r="R54" s="66" t="e">
        <f>IF(AND('GESTION - FISCAL - DESASTRES'!#REF!="Muy Baja",'GESTION - FISCAL - DESASTRES'!#REF!="Menor"),CONCATENATE("R9C",'GESTION - FISCAL - DESASTRES'!#REF!),"")</f>
        <v>#REF!</v>
      </c>
      <c r="S54" s="66" t="e">
        <f>IF(AND('GESTION - FISCAL - DESASTRES'!#REF!="Muy Baja",'GESTION - FISCAL - DESASTRES'!#REF!="Menor"),CONCATENATE("R9C",'GESTION - FISCAL - DESASTRES'!#REF!),"")</f>
        <v>#REF!</v>
      </c>
      <c r="T54" s="66" t="e">
        <f>IF(AND('GESTION - FISCAL - DESASTRES'!#REF!="Muy Baja",'GESTION - FISCAL - DESASTRES'!#REF!="Menor"),CONCATENATE("R9C",'GESTION - FISCAL - DESASTRES'!#REF!),"")</f>
        <v>#REF!</v>
      </c>
      <c r="U54" s="67" t="e">
        <f>IF(AND('GESTION - FISCAL - DESASTRES'!#REF!="Muy Baja",'GESTION - FISCAL - DESASTRES'!#REF!="Menor"),CONCATENATE("R9C",'GESTION - FISCAL - DESASTRES'!#REF!),"")</f>
        <v>#REF!</v>
      </c>
      <c r="V54" s="56" t="e">
        <f>IF(AND('GESTION - FISCAL - DESASTRES'!#REF!="Muy Baja",'GESTION - FISCAL - DESASTRES'!#REF!="Moderado"),CONCATENATE("R9C",'GESTION - FISCAL - DESASTRES'!#REF!),"")</f>
        <v>#REF!</v>
      </c>
      <c r="W54" s="57" t="e">
        <f>IF(AND('GESTION - FISCAL - DESASTRES'!#REF!="Muy Baja",'GESTION - FISCAL - DESASTRES'!#REF!="Moderado"),CONCATENATE("R9C",'GESTION - FISCAL - DESASTRES'!#REF!),"")</f>
        <v>#REF!</v>
      </c>
      <c r="X54" s="57" t="e">
        <f>IF(AND('GESTION - FISCAL - DESASTRES'!#REF!="Muy Baja",'GESTION - FISCAL - DESASTRES'!#REF!="Moderado"),CONCATENATE("R9C",'GESTION - FISCAL - DESASTRES'!#REF!),"")</f>
        <v>#REF!</v>
      </c>
      <c r="Y54" s="57" t="e">
        <f>IF(AND('GESTION - FISCAL - DESASTRES'!#REF!="Muy Baja",'GESTION - FISCAL - DESASTRES'!#REF!="Moderado"),CONCATENATE("R9C",'GESTION - FISCAL - DESASTRES'!#REF!),"")</f>
        <v>#REF!</v>
      </c>
      <c r="Z54" s="57" t="e">
        <f>IF(AND('GESTION - FISCAL - DESASTRES'!#REF!="Muy Baja",'GESTION - FISCAL - DESASTRES'!#REF!="Moderado"),CONCATENATE("R9C",'GESTION - FISCAL - DESASTRES'!#REF!),"")</f>
        <v>#REF!</v>
      </c>
      <c r="AA54" s="58" t="e">
        <f>IF(AND('GESTION - FISCAL - DESASTRES'!#REF!="Muy Baja",'GESTION - FISCAL - DESASTRES'!#REF!="Moderado"),CONCATENATE("R9C",'GESTION - FISCAL - DESASTRES'!#REF!),"")</f>
        <v>#REF!</v>
      </c>
      <c r="AB54" s="41" t="e">
        <f>IF(AND('GESTION - FISCAL - DESASTRES'!#REF!="Muy Baja",'GESTION - FISCAL - DESASTRES'!#REF!="Mayor"),CONCATENATE("R9C",'GESTION - FISCAL - DESASTRES'!#REF!),"")</f>
        <v>#REF!</v>
      </c>
      <c r="AC54" s="42" t="e">
        <f>IF(AND('GESTION - FISCAL - DESASTRES'!#REF!="Muy Baja",'GESTION - FISCAL - DESASTRES'!#REF!="Mayor"),CONCATENATE("R9C",'GESTION - FISCAL - DESASTRES'!#REF!),"")</f>
        <v>#REF!</v>
      </c>
      <c r="AD54" s="42" t="e">
        <f>IF(AND('GESTION - FISCAL - DESASTRES'!#REF!="Muy Baja",'GESTION - FISCAL - DESASTRES'!#REF!="Mayor"),CONCATENATE("R9C",'GESTION - FISCAL - DESASTRES'!#REF!),"")</f>
        <v>#REF!</v>
      </c>
      <c r="AE54" s="42" t="e">
        <f>IF(AND('GESTION - FISCAL - DESASTRES'!#REF!="Muy Baja",'GESTION - FISCAL - DESASTRES'!#REF!="Mayor"),CONCATENATE("R9C",'GESTION - FISCAL - DESASTRES'!#REF!),"")</f>
        <v>#REF!</v>
      </c>
      <c r="AF54" s="42" t="e">
        <f>IF(AND('GESTION - FISCAL - DESASTRES'!#REF!="Muy Baja",'GESTION - FISCAL - DESASTRES'!#REF!="Mayor"),CONCATENATE("R9C",'GESTION - FISCAL - DESASTRES'!#REF!),"")</f>
        <v>#REF!</v>
      </c>
      <c r="AG54" s="43" t="e">
        <f>IF(AND('GESTION - FISCAL - DESASTRES'!#REF!="Muy Baja",'GESTION - FISCAL - DESASTRES'!#REF!="Mayor"),CONCATENATE("R9C",'GESTION - FISCAL - DESASTRES'!#REF!),"")</f>
        <v>#REF!</v>
      </c>
      <c r="AH54" s="44" t="e">
        <f>IF(AND('GESTION - FISCAL - DESASTRES'!#REF!="Muy Baja",'GESTION - FISCAL - DESASTRES'!#REF!="Catastrófico"),CONCATENATE("R9C",'GESTION - FISCAL - DESASTRES'!#REF!),"")</f>
        <v>#REF!</v>
      </c>
      <c r="AI54" s="45" t="e">
        <f>IF(AND('GESTION - FISCAL - DESASTRES'!#REF!="Muy Baja",'GESTION - FISCAL - DESASTRES'!#REF!="Catastrófico"),CONCATENATE("R9C",'GESTION - FISCAL - DESASTRES'!#REF!),"")</f>
        <v>#REF!</v>
      </c>
      <c r="AJ54" s="45" t="e">
        <f>IF(AND('GESTION - FISCAL - DESASTRES'!#REF!="Muy Baja",'GESTION - FISCAL - DESASTRES'!#REF!="Catastrófico"),CONCATENATE("R9C",'GESTION - FISCAL - DESASTRES'!#REF!),"")</f>
        <v>#REF!</v>
      </c>
      <c r="AK54" s="45" t="e">
        <f>IF(AND('GESTION - FISCAL - DESASTRES'!#REF!="Muy Baja",'GESTION - FISCAL - DESASTRES'!#REF!="Catastrófico"),CONCATENATE("R9C",'GESTION - FISCAL - DESASTRES'!#REF!),"")</f>
        <v>#REF!</v>
      </c>
      <c r="AL54" s="45" t="e">
        <f>IF(AND('GESTION - FISCAL - DESASTRES'!#REF!="Muy Baja",'GESTION - FISCAL - DESASTRES'!#REF!="Catastrófico"),CONCATENATE("R9C",'GESTION - FISCAL - DESASTRES'!#REF!),"")</f>
        <v>#REF!</v>
      </c>
      <c r="AM54" s="46" t="e">
        <f>IF(AND('GESTION - FISCAL - DESASTRES'!#REF!="Muy Baja",'GESTION - FISCAL - DESASTRES'!#REF!="Catastrófico"),CONCATENATE("R9C",'GESTION - FISCAL - DESASTRES'!#REF!),"")</f>
        <v>#REF!</v>
      </c>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row>
    <row r="55" spans="1:80" ht="15.75" customHeight="1" thickBot="1" x14ac:dyDescent="0.3">
      <c r="A55" s="72"/>
      <c r="B55" s="242"/>
      <c r="C55" s="242"/>
      <c r="D55" s="243"/>
      <c r="E55" s="342"/>
      <c r="F55" s="343"/>
      <c r="G55" s="343"/>
      <c r="H55" s="343"/>
      <c r="I55" s="357"/>
      <c r="J55" s="68" t="e">
        <f>IF(AND('GESTION - FISCAL - DESASTRES'!#REF!="Muy Baja",'GESTION - FISCAL - DESASTRES'!#REF!="Leve"),CONCATENATE("R10C",'GESTION - FISCAL - DESASTRES'!#REF!),"")</f>
        <v>#REF!</v>
      </c>
      <c r="K55" s="69" t="e">
        <f>IF(AND('GESTION - FISCAL - DESASTRES'!#REF!="Muy Baja",'GESTION - FISCAL - DESASTRES'!#REF!="Leve"),CONCATENATE("R10C",'GESTION - FISCAL - DESASTRES'!#REF!),"")</f>
        <v>#REF!</v>
      </c>
      <c r="L55" s="69" t="e">
        <f>IF(AND('GESTION - FISCAL - DESASTRES'!#REF!="Muy Baja",'GESTION - FISCAL - DESASTRES'!#REF!="Leve"),CONCATENATE("R10C",'GESTION - FISCAL - DESASTRES'!#REF!),"")</f>
        <v>#REF!</v>
      </c>
      <c r="M55" s="69" t="e">
        <f>IF(AND('GESTION - FISCAL - DESASTRES'!#REF!="Muy Baja",'GESTION - FISCAL - DESASTRES'!#REF!="Leve"),CONCATENATE("R10C",'GESTION - FISCAL - DESASTRES'!#REF!),"")</f>
        <v>#REF!</v>
      </c>
      <c r="N55" s="69" t="e">
        <f>IF(AND('GESTION - FISCAL - DESASTRES'!#REF!="Muy Baja",'GESTION - FISCAL - DESASTRES'!#REF!="Leve"),CONCATENATE("R10C",'GESTION - FISCAL - DESASTRES'!#REF!),"")</f>
        <v>#REF!</v>
      </c>
      <c r="O55" s="70" t="e">
        <f>IF(AND('GESTION - FISCAL - DESASTRES'!#REF!="Muy Baja",'GESTION - FISCAL - DESASTRES'!#REF!="Leve"),CONCATENATE("R10C",'GESTION - FISCAL - DESASTRES'!#REF!),"")</f>
        <v>#REF!</v>
      </c>
      <c r="P55" s="68" t="e">
        <f>IF(AND('GESTION - FISCAL - DESASTRES'!#REF!="Muy Baja",'GESTION - FISCAL - DESASTRES'!#REF!="Menor"),CONCATENATE("R10C",'GESTION - FISCAL - DESASTRES'!#REF!),"")</f>
        <v>#REF!</v>
      </c>
      <c r="Q55" s="69" t="e">
        <f>IF(AND('GESTION - FISCAL - DESASTRES'!#REF!="Muy Baja",'GESTION - FISCAL - DESASTRES'!#REF!="Menor"),CONCATENATE("R10C",'GESTION - FISCAL - DESASTRES'!#REF!),"")</f>
        <v>#REF!</v>
      </c>
      <c r="R55" s="69" t="e">
        <f>IF(AND('GESTION - FISCAL - DESASTRES'!#REF!="Muy Baja",'GESTION - FISCAL - DESASTRES'!#REF!="Menor"),CONCATENATE("R10C",'GESTION - FISCAL - DESASTRES'!#REF!),"")</f>
        <v>#REF!</v>
      </c>
      <c r="S55" s="69" t="e">
        <f>IF(AND('GESTION - FISCAL - DESASTRES'!#REF!="Muy Baja",'GESTION - FISCAL - DESASTRES'!#REF!="Menor"),CONCATENATE("R10C",'GESTION - FISCAL - DESASTRES'!#REF!),"")</f>
        <v>#REF!</v>
      </c>
      <c r="T55" s="69" t="e">
        <f>IF(AND('GESTION - FISCAL - DESASTRES'!#REF!="Muy Baja",'GESTION - FISCAL - DESASTRES'!#REF!="Menor"),CONCATENATE("R10C",'GESTION - FISCAL - DESASTRES'!#REF!),"")</f>
        <v>#REF!</v>
      </c>
      <c r="U55" s="70" t="e">
        <f>IF(AND('GESTION - FISCAL - DESASTRES'!#REF!="Muy Baja",'GESTION - FISCAL - DESASTRES'!#REF!="Menor"),CONCATENATE("R10C",'GESTION - FISCAL - DESASTRES'!#REF!),"")</f>
        <v>#REF!</v>
      </c>
      <c r="V55" s="59" t="e">
        <f>IF(AND('GESTION - FISCAL - DESASTRES'!#REF!="Muy Baja",'GESTION - FISCAL - DESASTRES'!#REF!="Moderado"),CONCATENATE("R10C",'GESTION - FISCAL - DESASTRES'!#REF!),"")</f>
        <v>#REF!</v>
      </c>
      <c r="W55" s="60" t="e">
        <f>IF(AND('GESTION - FISCAL - DESASTRES'!#REF!="Muy Baja",'GESTION - FISCAL - DESASTRES'!#REF!="Moderado"),CONCATENATE("R10C",'GESTION - FISCAL - DESASTRES'!#REF!),"")</f>
        <v>#REF!</v>
      </c>
      <c r="X55" s="60" t="e">
        <f>IF(AND('GESTION - FISCAL - DESASTRES'!#REF!="Muy Baja",'GESTION - FISCAL - DESASTRES'!#REF!="Moderado"),CONCATENATE("R10C",'GESTION - FISCAL - DESASTRES'!#REF!),"")</f>
        <v>#REF!</v>
      </c>
      <c r="Y55" s="60" t="e">
        <f>IF(AND('GESTION - FISCAL - DESASTRES'!#REF!="Muy Baja",'GESTION - FISCAL - DESASTRES'!#REF!="Moderado"),CONCATENATE("R10C",'GESTION - FISCAL - DESASTRES'!#REF!),"")</f>
        <v>#REF!</v>
      </c>
      <c r="Z55" s="60" t="e">
        <f>IF(AND('GESTION - FISCAL - DESASTRES'!#REF!="Muy Baja",'GESTION - FISCAL - DESASTRES'!#REF!="Moderado"),CONCATENATE("R10C",'GESTION - FISCAL - DESASTRES'!#REF!),"")</f>
        <v>#REF!</v>
      </c>
      <c r="AA55" s="61" t="e">
        <f>IF(AND('GESTION - FISCAL - DESASTRES'!#REF!="Muy Baja",'GESTION - FISCAL - DESASTRES'!#REF!="Moderado"),CONCATENATE("R10C",'GESTION - FISCAL - DESASTRES'!#REF!),"")</f>
        <v>#REF!</v>
      </c>
      <c r="AB55" s="47" t="e">
        <f>IF(AND('GESTION - FISCAL - DESASTRES'!#REF!="Muy Baja",'GESTION - FISCAL - DESASTRES'!#REF!="Mayor"),CONCATENATE("R10C",'GESTION - FISCAL - DESASTRES'!#REF!),"")</f>
        <v>#REF!</v>
      </c>
      <c r="AC55" s="48" t="e">
        <f>IF(AND('GESTION - FISCAL - DESASTRES'!#REF!="Muy Baja",'GESTION - FISCAL - DESASTRES'!#REF!="Mayor"),CONCATENATE("R10C",'GESTION - FISCAL - DESASTRES'!#REF!),"")</f>
        <v>#REF!</v>
      </c>
      <c r="AD55" s="48" t="e">
        <f>IF(AND('GESTION - FISCAL - DESASTRES'!#REF!="Muy Baja",'GESTION - FISCAL - DESASTRES'!#REF!="Mayor"),CONCATENATE("R10C",'GESTION - FISCAL - DESASTRES'!#REF!),"")</f>
        <v>#REF!</v>
      </c>
      <c r="AE55" s="48" t="e">
        <f>IF(AND('GESTION - FISCAL - DESASTRES'!#REF!="Muy Baja",'GESTION - FISCAL - DESASTRES'!#REF!="Mayor"),CONCATENATE("R10C",'GESTION - FISCAL - DESASTRES'!#REF!),"")</f>
        <v>#REF!</v>
      </c>
      <c r="AF55" s="48" t="e">
        <f>IF(AND('GESTION - FISCAL - DESASTRES'!#REF!="Muy Baja",'GESTION - FISCAL - DESASTRES'!#REF!="Mayor"),CONCATENATE("R10C",'GESTION - FISCAL - DESASTRES'!#REF!),"")</f>
        <v>#REF!</v>
      </c>
      <c r="AG55" s="49" t="e">
        <f>IF(AND('GESTION - FISCAL - DESASTRES'!#REF!="Muy Baja",'GESTION - FISCAL - DESASTRES'!#REF!="Mayor"),CONCATENATE("R10C",'GESTION - FISCAL - DESASTRES'!#REF!),"")</f>
        <v>#REF!</v>
      </c>
      <c r="AH55" s="50" t="e">
        <f>IF(AND('GESTION - FISCAL - DESASTRES'!#REF!="Muy Baja",'GESTION - FISCAL - DESASTRES'!#REF!="Catastrófico"),CONCATENATE("R10C",'GESTION - FISCAL - DESASTRES'!#REF!),"")</f>
        <v>#REF!</v>
      </c>
      <c r="AI55" s="51" t="e">
        <f>IF(AND('GESTION - FISCAL - DESASTRES'!#REF!="Muy Baja",'GESTION - FISCAL - DESASTRES'!#REF!="Catastrófico"),CONCATENATE("R10C",'GESTION - FISCAL - DESASTRES'!#REF!),"")</f>
        <v>#REF!</v>
      </c>
      <c r="AJ55" s="51" t="e">
        <f>IF(AND('GESTION - FISCAL - DESASTRES'!#REF!="Muy Baja",'GESTION - FISCAL - DESASTRES'!#REF!="Catastrófico"),CONCATENATE("R10C",'GESTION - FISCAL - DESASTRES'!#REF!),"")</f>
        <v>#REF!</v>
      </c>
      <c r="AK55" s="51" t="e">
        <f>IF(AND('GESTION - FISCAL - DESASTRES'!#REF!="Muy Baja",'GESTION - FISCAL - DESASTRES'!#REF!="Catastrófico"),CONCATENATE("R10C",'GESTION - FISCAL - DESASTRES'!#REF!),"")</f>
        <v>#REF!</v>
      </c>
      <c r="AL55" s="51" t="e">
        <f>IF(AND('GESTION - FISCAL - DESASTRES'!#REF!="Muy Baja",'GESTION - FISCAL - DESASTRES'!#REF!="Catastrófico"),CONCATENATE("R10C",'GESTION - FISCAL - DESASTRES'!#REF!),"")</f>
        <v>#REF!</v>
      </c>
      <c r="AM55" s="52" t="e">
        <f>IF(AND('GESTION - FISCAL - DESASTRES'!#REF!="Muy Baja",'GESTION - FISCAL - DESASTRES'!#REF!="Catastrófico"),CONCATENATE("R10C",'GESTION - FISCAL - DESASTRES'!#REF!),"")</f>
        <v>#REF!</v>
      </c>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BV55" s="72"/>
      <c r="BW55" s="72"/>
      <c r="BX55" s="72"/>
      <c r="BY55" s="72"/>
      <c r="BZ55" s="72"/>
      <c r="CA55" s="72"/>
      <c r="CB55" s="72"/>
    </row>
    <row r="56" spans="1:80" x14ac:dyDescent="0.25">
      <c r="A56" s="72"/>
      <c r="B56" s="72"/>
      <c r="C56" s="72"/>
      <c r="D56" s="72"/>
      <c r="E56" s="72"/>
      <c r="F56" s="72"/>
      <c r="G56" s="72"/>
      <c r="H56" s="72"/>
      <c r="I56" s="72"/>
      <c r="J56" s="337" t="s">
        <v>263</v>
      </c>
      <c r="K56" s="338"/>
      <c r="L56" s="338"/>
      <c r="M56" s="338"/>
      <c r="N56" s="338"/>
      <c r="O56" s="355"/>
      <c r="P56" s="337" t="s">
        <v>264</v>
      </c>
      <c r="Q56" s="338"/>
      <c r="R56" s="338"/>
      <c r="S56" s="338"/>
      <c r="T56" s="338"/>
      <c r="U56" s="355"/>
      <c r="V56" s="337" t="s">
        <v>265</v>
      </c>
      <c r="W56" s="338"/>
      <c r="X56" s="338"/>
      <c r="Y56" s="338"/>
      <c r="Z56" s="338"/>
      <c r="AA56" s="355"/>
      <c r="AB56" s="337" t="s">
        <v>266</v>
      </c>
      <c r="AC56" s="376"/>
      <c r="AD56" s="338"/>
      <c r="AE56" s="338"/>
      <c r="AF56" s="338"/>
      <c r="AG56" s="355"/>
      <c r="AH56" s="337" t="s">
        <v>267</v>
      </c>
      <c r="AI56" s="338"/>
      <c r="AJ56" s="338"/>
      <c r="AK56" s="338"/>
      <c r="AL56" s="338"/>
      <c r="AM56" s="355"/>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row>
    <row r="57" spans="1:80" x14ac:dyDescent="0.25">
      <c r="A57" s="72"/>
      <c r="B57" s="72"/>
      <c r="C57" s="72"/>
      <c r="D57" s="72"/>
      <c r="E57" s="72"/>
      <c r="F57" s="72"/>
      <c r="G57" s="72"/>
      <c r="H57" s="72"/>
      <c r="I57" s="72"/>
      <c r="J57" s="341"/>
      <c r="K57" s="340"/>
      <c r="L57" s="340"/>
      <c r="M57" s="340"/>
      <c r="N57" s="340"/>
      <c r="O57" s="356"/>
      <c r="P57" s="341"/>
      <c r="Q57" s="340"/>
      <c r="R57" s="340"/>
      <c r="S57" s="340"/>
      <c r="T57" s="340"/>
      <c r="U57" s="356"/>
      <c r="V57" s="341"/>
      <c r="W57" s="340"/>
      <c r="X57" s="340"/>
      <c r="Y57" s="340"/>
      <c r="Z57" s="340"/>
      <c r="AA57" s="356"/>
      <c r="AB57" s="341"/>
      <c r="AC57" s="340"/>
      <c r="AD57" s="340"/>
      <c r="AE57" s="340"/>
      <c r="AF57" s="340"/>
      <c r="AG57" s="356"/>
      <c r="AH57" s="341"/>
      <c r="AI57" s="340"/>
      <c r="AJ57" s="340"/>
      <c r="AK57" s="340"/>
      <c r="AL57" s="340"/>
      <c r="AM57" s="356"/>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row>
    <row r="58" spans="1:80" x14ac:dyDescent="0.25">
      <c r="A58" s="72"/>
      <c r="B58" s="72"/>
      <c r="C58" s="72"/>
      <c r="D58" s="72"/>
      <c r="E58" s="72"/>
      <c r="F58" s="72"/>
      <c r="G58" s="72"/>
      <c r="H58" s="72"/>
      <c r="I58" s="72"/>
      <c r="J58" s="341"/>
      <c r="K58" s="340"/>
      <c r="L58" s="340"/>
      <c r="M58" s="340"/>
      <c r="N58" s="340"/>
      <c r="O58" s="356"/>
      <c r="P58" s="341"/>
      <c r="Q58" s="340"/>
      <c r="R58" s="340"/>
      <c r="S58" s="340"/>
      <c r="T58" s="340"/>
      <c r="U58" s="356"/>
      <c r="V58" s="341"/>
      <c r="W58" s="340"/>
      <c r="X58" s="340"/>
      <c r="Y58" s="340"/>
      <c r="Z58" s="340"/>
      <c r="AA58" s="356"/>
      <c r="AB58" s="341"/>
      <c r="AC58" s="340"/>
      <c r="AD58" s="340"/>
      <c r="AE58" s="340"/>
      <c r="AF58" s="340"/>
      <c r="AG58" s="356"/>
      <c r="AH58" s="341"/>
      <c r="AI58" s="340"/>
      <c r="AJ58" s="340"/>
      <c r="AK58" s="340"/>
      <c r="AL58" s="340"/>
      <c r="AM58" s="356"/>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row>
    <row r="59" spans="1:80" x14ac:dyDescent="0.25">
      <c r="A59" s="72"/>
      <c r="B59" s="72"/>
      <c r="C59" s="72"/>
      <c r="D59" s="72"/>
      <c r="E59" s="72"/>
      <c r="F59" s="72"/>
      <c r="G59" s="72"/>
      <c r="H59" s="72"/>
      <c r="I59" s="72"/>
      <c r="J59" s="341"/>
      <c r="K59" s="340"/>
      <c r="L59" s="340"/>
      <c r="M59" s="340"/>
      <c r="N59" s="340"/>
      <c r="O59" s="356"/>
      <c r="P59" s="341"/>
      <c r="Q59" s="340"/>
      <c r="R59" s="340"/>
      <c r="S59" s="340"/>
      <c r="T59" s="340"/>
      <c r="U59" s="356"/>
      <c r="V59" s="341"/>
      <c r="W59" s="340"/>
      <c r="X59" s="340"/>
      <c r="Y59" s="340"/>
      <c r="Z59" s="340"/>
      <c r="AA59" s="356"/>
      <c r="AB59" s="341"/>
      <c r="AC59" s="340"/>
      <c r="AD59" s="340"/>
      <c r="AE59" s="340"/>
      <c r="AF59" s="340"/>
      <c r="AG59" s="356"/>
      <c r="AH59" s="341"/>
      <c r="AI59" s="340"/>
      <c r="AJ59" s="340"/>
      <c r="AK59" s="340"/>
      <c r="AL59" s="340"/>
      <c r="AM59" s="356"/>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2"/>
      <c r="BW59" s="72"/>
      <c r="BX59" s="72"/>
      <c r="BY59" s="72"/>
      <c r="BZ59" s="72"/>
      <c r="CA59" s="72"/>
      <c r="CB59" s="72"/>
    </row>
    <row r="60" spans="1:80" x14ac:dyDescent="0.25">
      <c r="A60" s="72"/>
      <c r="B60" s="72"/>
      <c r="C60" s="72"/>
      <c r="D60" s="72"/>
      <c r="E60" s="72"/>
      <c r="F60" s="72"/>
      <c r="G60" s="72"/>
      <c r="H60" s="72"/>
      <c r="I60" s="72"/>
      <c r="J60" s="341"/>
      <c r="K60" s="340"/>
      <c r="L60" s="340"/>
      <c r="M60" s="340"/>
      <c r="N60" s="340"/>
      <c r="O60" s="356"/>
      <c r="P60" s="341"/>
      <c r="Q60" s="340"/>
      <c r="R60" s="340"/>
      <c r="S60" s="340"/>
      <c r="T60" s="340"/>
      <c r="U60" s="356"/>
      <c r="V60" s="341"/>
      <c r="W60" s="340"/>
      <c r="X60" s="340"/>
      <c r="Y60" s="340"/>
      <c r="Z60" s="340"/>
      <c r="AA60" s="356"/>
      <c r="AB60" s="341"/>
      <c r="AC60" s="340"/>
      <c r="AD60" s="340"/>
      <c r="AE60" s="340"/>
      <c r="AF60" s="340"/>
      <c r="AG60" s="356"/>
      <c r="AH60" s="341"/>
      <c r="AI60" s="340"/>
      <c r="AJ60" s="340"/>
      <c r="AK60" s="340"/>
      <c r="AL60" s="340"/>
      <c r="AM60" s="356"/>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row>
    <row r="61" spans="1:80" ht="15.75" thickBot="1" x14ac:dyDescent="0.3">
      <c r="A61" s="72"/>
      <c r="B61" s="72"/>
      <c r="C61" s="72"/>
      <c r="D61" s="72"/>
      <c r="E61" s="72"/>
      <c r="F61" s="72"/>
      <c r="G61" s="72"/>
      <c r="H61" s="72"/>
      <c r="I61" s="72"/>
      <c r="J61" s="342"/>
      <c r="K61" s="343"/>
      <c r="L61" s="343"/>
      <c r="M61" s="343"/>
      <c r="N61" s="343"/>
      <c r="O61" s="357"/>
      <c r="P61" s="342"/>
      <c r="Q61" s="343"/>
      <c r="R61" s="343"/>
      <c r="S61" s="343"/>
      <c r="T61" s="343"/>
      <c r="U61" s="357"/>
      <c r="V61" s="342"/>
      <c r="W61" s="343"/>
      <c r="X61" s="343"/>
      <c r="Y61" s="343"/>
      <c r="Z61" s="343"/>
      <c r="AA61" s="357"/>
      <c r="AB61" s="342"/>
      <c r="AC61" s="343"/>
      <c r="AD61" s="343"/>
      <c r="AE61" s="343"/>
      <c r="AF61" s="343"/>
      <c r="AG61" s="357"/>
      <c r="AH61" s="342"/>
      <c r="AI61" s="343"/>
      <c r="AJ61" s="343"/>
      <c r="AK61" s="343"/>
      <c r="AL61" s="343"/>
      <c r="AM61" s="357"/>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row>
    <row r="62" spans="1:80" x14ac:dyDescent="0.25">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row>
    <row r="63" spans="1:80" ht="15" customHeight="1" x14ac:dyDescent="0.25">
      <c r="A63" s="72"/>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2"/>
      <c r="AV63" s="72"/>
      <c r="AW63" s="72"/>
      <c r="AX63" s="72"/>
      <c r="AY63" s="72"/>
      <c r="AZ63" s="72"/>
      <c r="BA63" s="72"/>
      <c r="BB63" s="72"/>
      <c r="BC63" s="72"/>
      <c r="BD63" s="72"/>
      <c r="BE63" s="72"/>
      <c r="BF63" s="72"/>
      <c r="BG63" s="72"/>
      <c r="BH63" s="72"/>
    </row>
    <row r="64" spans="1:80" ht="15" customHeight="1" x14ac:dyDescent="0.25">
      <c r="A64" s="72"/>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2"/>
      <c r="AV64" s="72"/>
      <c r="AW64" s="72"/>
      <c r="AX64" s="72"/>
      <c r="AY64" s="72"/>
      <c r="AZ64" s="72"/>
      <c r="BA64" s="72"/>
      <c r="BB64" s="72"/>
      <c r="BC64" s="72"/>
      <c r="BD64" s="72"/>
      <c r="BE64" s="72"/>
      <c r="BF64" s="72"/>
      <c r="BG64" s="72"/>
      <c r="BH64" s="72"/>
    </row>
    <row r="65" spans="1:60" x14ac:dyDescent="0.25">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row>
    <row r="66" spans="1:60" x14ac:dyDescent="0.25">
      <c r="A66" s="72"/>
      <c r="B66" s="7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row>
    <row r="67" spans="1:60" x14ac:dyDescent="0.25">
      <c r="A67" s="72"/>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row>
    <row r="68" spans="1:60" x14ac:dyDescent="0.25">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row>
    <row r="69" spans="1:60" x14ac:dyDescent="0.25">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row>
    <row r="70" spans="1:60" x14ac:dyDescent="0.25">
      <c r="A70" s="72"/>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row>
    <row r="71" spans="1:60" x14ac:dyDescent="0.25">
      <c r="A71" s="72"/>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row>
    <row r="72" spans="1:60" x14ac:dyDescent="0.25">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row>
    <row r="73" spans="1:60" x14ac:dyDescent="0.25">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row>
    <row r="74" spans="1:60" x14ac:dyDescent="0.25">
      <c r="A74" s="72"/>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row>
    <row r="75" spans="1:60" x14ac:dyDescent="0.25">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row>
    <row r="76" spans="1:60" x14ac:dyDescent="0.25">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row>
    <row r="77" spans="1:60" x14ac:dyDescent="0.25">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row>
    <row r="78" spans="1:60" x14ac:dyDescent="0.25">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row>
    <row r="79" spans="1:60" x14ac:dyDescent="0.25">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row>
    <row r="80" spans="1:60" x14ac:dyDescent="0.25">
      <c r="A80" s="72"/>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row>
    <row r="81" spans="1:60" x14ac:dyDescent="0.25">
      <c r="A81" s="72"/>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row>
    <row r="82" spans="1:60" x14ac:dyDescent="0.25">
      <c r="A82" s="72"/>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row>
    <row r="83" spans="1:60" x14ac:dyDescent="0.25">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row>
    <row r="84" spans="1:60" x14ac:dyDescent="0.25">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row>
    <row r="85" spans="1:60" x14ac:dyDescent="0.25">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row>
    <row r="86" spans="1:60" x14ac:dyDescent="0.25">
      <c r="A86" s="72"/>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row>
    <row r="87" spans="1:60" x14ac:dyDescent="0.25">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row>
    <row r="88" spans="1:60" x14ac:dyDescent="0.25">
      <c r="A88" s="72"/>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row>
    <row r="89" spans="1:60" x14ac:dyDescent="0.25">
      <c r="A89" s="72"/>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row>
    <row r="90" spans="1:60" x14ac:dyDescent="0.25">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row>
    <row r="91" spans="1:60" x14ac:dyDescent="0.25">
      <c r="A91" s="72"/>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row>
    <row r="92" spans="1:60" x14ac:dyDescent="0.25">
      <c r="A92" s="72"/>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row>
    <row r="93" spans="1:60" x14ac:dyDescent="0.25">
      <c r="A93" s="72"/>
      <c r="B93" s="72"/>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row>
    <row r="94" spans="1:60" x14ac:dyDescent="0.25">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row>
    <row r="95" spans="1:60" x14ac:dyDescent="0.25">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row>
    <row r="96" spans="1:60" x14ac:dyDescent="0.25">
      <c r="A96" s="72"/>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row>
    <row r="97" spans="1:60" x14ac:dyDescent="0.25">
      <c r="A97" s="72"/>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row>
    <row r="98" spans="1:60" x14ac:dyDescent="0.25">
      <c r="A98" s="72"/>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c r="BH98" s="72"/>
    </row>
    <row r="99" spans="1:60" x14ac:dyDescent="0.25">
      <c r="A99" s="72"/>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row>
    <row r="100" spans="1:60" x14ac:dyDescent="0.25">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row>
    <row r="101" spans="1:60" x14ac:dyDescent="0.25">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row>
    <row r="102" spans="1:60" x14ac:dyDescent="0.25">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2"/>
      <c r="AZ102" s="72"/>
      <c r="BA102" s="72"/>
      <c r="BB102" s="72"/>
      <c r="BC102" s="72"/>
      <c r="BD102" s="72"/>
      <c r="BE102" s="72"/>
      <c r="BF102" s="72"/>
      <c r="BG102" s="72"/>
      <c r="BH102" s="72"/>
    </row>
    <row r="103" spans="1:60" x14ac:dyDescent="0.25">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row>
    <row r="104" spans="1:60" x14ac:dyDescent="0.25">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row>
    <row r="105" spans="1:60" x14ac:dyDescent="0.25">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row>
    <row r="106" spans="1:60" x14ac:dyDescent="0.25">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row>
    <row r="107" spans="1:60" x14ac:dyDescent="0.25">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row>
    <row r="108" spans="1:60" x14ac:dyDescent="0.25">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row>
    <row r="109" spans="1:60" x14ac:dyDescent="0.25">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row>
    <row r="110" spans="1:60" x14ac:dyDescent="0.25">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row>
    <row r="111" spans="1:60" x14ac:dyDescent="0.25">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row>
    <row r="112" spans="1:60" x14ac:dyDescent="0.25">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c r="BA112" s="72"/>
      <c r="BB112" s="72"/>
      <c r="BC112" s="72"/>
      <c r="BD112" s="72"/>
      <c r="BE112" s="72"/>
      <c r="BF112" s="72"/>
      <c r="BG112" s="72"/>
      <c r="BH112" s="72"/>
    </row>
    <row r="113" spans="1:60" x14ac:dyDescent="0.25">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row>
    <row r="114" spans="1:60" x14ac:dyDescent="0.25">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2"/>
      <c r="BA114" s="72"/>
      <c r="BB114" s="72"/>
      <c r="BC114" s="72"/>
      <c r="BD114" s="72"/>
      <c r="BE114" s="72"/>
      <c r="BF114" s="72"/>
      <c r="BG114" s="72"/>
      <c r="BH114" s="72"/>
    </row>
    <row r="115" spans="1:60" x14ac:dyDescent="0.25">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c r="BE115" s="72"/>
      <c r="BF115" s="72"/>
      <c r="BG115" s="72"/>
      <c r="BH115" s="72"/>
    </row>
    <row r="116" spans="1:60" x14ac:dyDescent="0.25">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row>
    <row r="117" spans="1:60" x14ac:dyDescent="0.25">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row>
    <row r="118" spans="1:60" x14ac:dyDescent="0.25">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72"/>
      <c r="BE118" s="72"/>
      <c r="BF118" s="72"/>
      <c r="BG118" s="72"/>
      <c r="BH118" s="72"/>
    </row>
    <row r="119" spans="1:60" x14ac:dyDescent="0.25">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c r="AP119" s="72"/>
      <c r="AQ119" s="72"/>
      <c r="AR119" s="72"/>
      <c r="AS119" s="72"/>
      <c r="AT119" s="72"/>
      <c r="AU119" s="72"/>
      <c r="AV119" s="72"/>
      <c r="AW119" s="72"/>
      <c r="AX119" s="72"/>
      <c r="AY119" s="72"/>
      <c r="AZ119" s="72"/>
      <c r="BA119" s="72"/>
      <c r="BB119" s="72"/>
      <c r="BC119" s="72"/>
      <c r="BD119" s="72"/>
      <c r="BE119" s="72"/>
      <c r="BF119" s="72"/>
      <c r="BG119" s="72"/>
      <c r="BH119" s="72"/>
    </row>
    <row r="120" spans="1:60" x14ac:dyDescent="0.25">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72"/>
      <c r="BE120" s="72"/>
      <c r="BF120" s="72"/>
      <c r="BG120" s="72"/>
      <c r="BH120" s="72"/>
    </row>
    <row r="121" spans="1:60" x14ac:dyDescent="0.25">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72"/>
      <c r="BB121" s="72"/>
      <c r="BC121" s="72"/>
      <c r="BD121" s="72"/>
      <c r="BE121" s="72"/>
      <c r="BF121" s="72"/>
      <c r="BG121" s="72"/>
      <c r="BH121" s="72"/>
    </row>
    <row r="122" spans="1:60" x14ac:dyDescent="0.25">
      <c r="A122" s="72"/>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c r="BA122" s="72"/>
      <c r="BB122" s="72"/>
      <c r="BC122" s="72"/>
      <c r="BD122" s="72"/>
      <c r="BE122" s="72"/>
      <c r="BF122" s="72"/>
      <c r="BG122" s="72"/>
      <c r="BH122" s="72"/>
    </row>
    <row r="123" spans="1:60" x14ac:dyDescent="0.25">
      <c r="A123" s="72"/>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2"/>
      <c r="BC123" s="72"/>
      <c r="BD123" s="72"/>
      <c r="BE123" s="72"/>
      <c r="BF123" s="72"/>
      <c r="BG123" s="72"/>
      <c r="BH123" s="72"/>
    </row>
    <row r="124" spans="1:60" x14ac:dyDescent="0.25">
      <c r="A124" s="72"/>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72"/>
      <c r="BB124" s="72"/>
      <c r="BC124" s="72"/>
      <c r="BD124" s="72"/>
      <c r="BE124" s="72"/>
      <c r="BF124" s="72"/>
      <c r="BG124" s="72"/>
      <c r="BH124" s="72"/>
    </row>
    <row r="125" spans="1:60" x14ac:dyDescent="0.25">
      <c r="A125" s="72"/>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c r="BA125" s="72"/>
      <c r="BB125" s="72"/>
      <c r="BC125" s="72"/>
      <c r="BD125" s="72"/>
      <c r="BE125" s="72"/>
      <c r="BF125" s="72"/>
      <c r="BG125" s="72"/>
      <c r="BH125" s="72"/>
    </row>
    <row r="126" spans="1:60" x14ac:dyDescent="0.25">
      <c r="A126" s="72"/>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c r="AO126" s="72"/>
      <c r="AP126" s="72"/>
      <c r="AQ126" s="72"/>
      <c r="AR126" s="72"/>
      <c r="AS126" s="72"/>
      <c r="AT126" s="72"/>
      <c r="AU126" s="72"/>
      <c r="AV126" s="72"/>
      <c r="AW126" s="72"/>
      <c r="AX126" s="72"/>
      <c r="AY126" s="72"/>
      <c r="AZ126" s="72"/>
      <c r="BA126" s="72"/>
      <c r="BB126" s="72"/>
      <c r="BC126" s="72"/>
      <c r="BD126" s="72"/>
      <c r="BE126" s="72"/>
      <c r="BF126" s="72"/>
      <c r="BG126" s="72"/>
      <c r="BH126" s="72"/>
    </row>
    <row r="127" spans="1:60" x14ac:dyDescent="0.25">
      <c r="A127" s="72"/>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c r="AP127" s="72"/>
      <c r="AQ127" s="72"/>
      <c r="AR127" s="72"/>
      <c r="AS127" s="72"/>
      <c r="AT127" s="72"/>
      <c r="AU127" s="72"/>
      <c r="AV127" s="72"/>
      <c r="AW127" s="72"/>
      <c r="AX127" s="72"/>
      <c r="AY127" s="72"/>
      <c r="AZ127" s="72"/>
      <c r="BA127" s="72"/>
      <c r="BB127" s="72"/>
      <c r="BC127" s="72"/>
      <c r="BD127" s="72"/>
      <c r="BE127" s="72"/>
      <c r="BF127" s="72"/>
      <c r="BG127" s="72"/>
      <c r="BH127" s="72"/>
    </row>
    <row r="128" spans="1:60" x14ac:dyDescent="0.25">
      <c r="A128" s="72"/>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c r="AT128" s="72"/>
      <c r="AU128" s="72"/>
      <c r="AV128" s="72"/>
      <c r="AW128" s="72"/>
      <c r="AX128" s="72"/>
      <c r="AY128" s="72"/>
      <c r="AZ128" s="72"/>
      <c r="BA128" s="72"/>
      <c r="BB128" s="72"/>
      <c r="BC128" s="72"/>
      <c r="BD128" s="72"/>
      <c r="BE128" s="72"/>
      <c r="BF128" s="72"/>
      <c r="BG128" s="72"/>
      <c r="BH128" s="72"/>
    </row>
    <row r="129" spans="1:60" x14ac:dyDescent="0.25">
      <c r="A129" s="72"/>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c r="AL129" s="72"/>
      <c r="AM129" s="72"/>
      <c r="AN129" s="72"/>
      <c r="AO129" s="72"/>
      <c r="AP129" s="72"/>
      <c r="AQ129" s="72"/>
      <c r="AR129" s="72"/>
      <c r="AS129" s="72"/>
      <c r="AT129" s="72"/>
      <c r="AU129" s="72"/>
      <c r="AV129" s="72"/>
      <c r="AW129" s="72"/>
      <c r="AX129" s="72"/>
      <c r="AY129" s="72"/>
      <c r="AZ129" s="72"/>
      <c r="BA129" s="72"/>
      <c r="BB129" s="72"/>
      <c r="BC129" s="72"/>
      <c r="BD129" s="72"/>
      <c r="BE129" s="72"/>
      <c r="BF129" s="72"/>
      <c r="BG129" s="72"/>
      <c r="BH129" s="72"/>
    </row>
    <row r="130" spans="1:60" x14ac:dyDescent="0.25">
      <c r="A130" s="72"/>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2"/>
      <c r="AM130" s="72"/>
      <c r="AN130" s="72"/>
      <c r="AO130" s="72"/>
      <c r="AP130" s="72"/>
      <c r="AQ130" s="72"/>
      <c r="AR130" s="72"/>
      <c r="AS130" s="72"/>
      <c r="AT130" s="72"/>
      <c r="AU130" s="72"/>
      <c r="AV130" s="72"/>
      <c r="AW130" s="72"/>
      <c r="AX130" s="72"/>
      <c r="AY130" s="72"/>
      <c r="AZ130" s="72"/>
      <c r="BA130" s="72"/>
      <c r="BB130" s="72"/>
      <c r="BC130" s="72"/>
      <c r="BD130" s="72"/>
      <c r="BE130" s="72"/>
      <c r="BF130" s="72"/>
      <c r="BG130" s="72"/>
      <c r="BH130" s="72"/>
    </row>
    <row r="131" spans="1:60" x14ac:dyDescent="0.25">
      <c r="A131" s="72"/>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c r="AH131" s="72"/>
      <c r="AI131" s="72"/>
      <c r="AJ131" s="72"/>
      <c r="AK131" s="72"/>
      <c r="AL131" s="72"/>
      <c r="AM131" s="72"/>
      <c r="AN131" s="72"/>
      <c r="AO131" s="72"/>
      <c r="AP131" s="72"/>
      <c r="AQ131" s="72"/>
      <c r="AR131" s="72"/>
      <c r="AS131" s="72"/>
      <c r="AT131" s="72"/>
      <c r="AU131" s="72"/>
      <c r="AV131" s="72"/>
      <c r="AW131" s="72"/>
      <c r="AX131" s="72"/>
      <c r="AY131" s="72"/>
      <c r="AZ131" s="72"/>
      <c r="BA131" s="72"/>
      <c r="BB131" s="72"/>
      <c r="BC131" s="72"/>
      <c r="BD131" s="72"/>
      <c r="BE131" s="72"/>
      <c r="BF131" s="72"/>
      <c r="BG131" s="72"/>
      <c r="BH131" s="72"/>
    </row>
    <row r="132" spans="1:60" x14ac:dyDescent="0.25">
      <c r="A132" s="72"/>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c r="AO132" s="72"/>
      <c r="AP132" s="72"/>
      <c r="AQ132" s="72"/>
      <c r="AR132" s="72"/>
      <c r="AS132" s="72"/>
      <c r="AT132" s="72"/>
      <c r="AU132" s="72"/>
      <c r="AV132" s="72"/>
      <c r="AW132" s="72"/>
      <c r="AX132" s="72"/>
      <c r="AY132" s="72"/>
      <c r="AZ132" s="72"/>
      <c r="BA132" s="72"/>
      <c r="BB132" s="72"/>
      <c r="BC132" s="72"/>
      <c r="BD132" s="72"/>
      <c r="BE132" s="72"/>
      <c r="BF132" s="72"/>
      <c r="BG132" s="72"/>
      <c r="BH132" s="72"/>
    </row>
    <row r="133" spans="1:60" x14ac:dyDescent="0.25">
      <c r="A133" s="72"/>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2"/>
      <c r="AM133" s="72"/>
      <c r="AN133" s="72"/>
      <c r="AO133" s="72"/>
      <c r="AP133" s="72"/>
      <c r="AQ133" s="72"/>
      <c r="AR133" s="72"/>
      <c r="AS133" s="72"/>
      <c r="AT133" s="72"/>
      <c r="AU133" s="72"/>
      <c r="AV133" s="72"/>
      <c r="AW133" s="72"/>
      <c r="AX133" s="72"/>
      <c r="AY133" s="72"/>
      <c r="AZ133" s="72"/>
      <c r="BA133" s="72"/>
      <c r="BB133" s="72"/>
      <c r="BC133" s="72"/>
      <c r="BD133" s="72"/>
      <c r="BE133" s="72"/>
      <c r="BF133" s="72"/>
      <c r="BG133" s="72"/>
      <c r="BH133" s="72"/>
    </row>
    <row r="134" spans="1:60" x14ac:dyDescent="0.25">
      <c r="A134" s="72"/>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L134" s="72"/>
      <c r="AM134" s="72"/>
      <c r="AN134" s="72"/>
      <c r="AO134" s="72"/>
      <c r="AP134" s="72"/>
      <c r="AQ134" s="72"/>
      <c r="AR134" s="72"/>
      <c r="AS134" s="72"/>
      <c r="AT134" s="72"/>
      <c r="AU134" s="72"/>
      <c r="AV134" s="72"/>
      <c r="AW134" s="72"/>
      <c r="AX134" s="72"/>
      <c r="AY134" s="72"/>
      <c r="AZ134" s="72"/>
      <c r="BA134" s="72"/>
      <c r="BB134" s="72"/>
      <c r="BC134" s="72"/>
      <c r="BD134" s="72"/>
      <c r="BE134" s="72"/>
      <c r="BF134" s="72"/>
      <c r="BG134" s="72"/>
      <c r="BH134" s="72"/>
    </row>
    <row r="135" spans="1:60" x14ac:dyDescent="0.25">
      <c r="A135" s="72"/>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2"/>
      <c r="AM135" s="72"/>
      <c r="AN135" s="72"/>
      <c r="AO135" s="72"/>
      <c r="AP135" s="72"/>
      <c r="AQ135" s="72"/>
      <c r="AR135" s="72"/>
      <c r="AS135" s="72"/>
      <c r="AT135" s="72"/>
      <c r="AU135" s="72"/>
      <c r="AV135" s="72"/>
      <c r="AW135" s="72"/>
      <c r="AX135" s="72"/>
      <c r="AY135" s="72"/>
      <c r="AZ135" s="72"/>
      <c r="BA135" s="72"/>
      <c r="BB135" s="72"/>
      <c r="BC135" s="72"/>
      <c r="BD135" s="72"/>
      <c r="BE135" s="72"/>
      <c r="BF135" s="72"/>
      <c r="BG135" s="72"/>
      <c r="BH135" s="72"/>
    </row>
    <row r="136" spans="1:60" x14ac:dyDescent="0.25">
      <c r="A136" s="72"/>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2"/>
      <c r="AM136" s="72"/>
      <c r="AN136" s="72"/>
      <c r="AO136" s="72"/>
      <c r="AP136" s="72"/>
      <c r="AQ136" s="72"/>
      <c r="AR136" s="72"/>
      <c r="AS136" s="72"/>
      <c r="AT136" s="72"/>
      <c r="AU136" s="72"/>
      <c r="AV136" s="72"/>
      <c r="AW136" s="72"/>
      <c r="AX136" s="72"/>
      <c r="AY136" s="72"/>
      <c r="AZ136" s="72"/>
      <c r="BA136" s="72"/>
      <c r="BB136" s="72"/>
      <c r="BC136" s="72"/>
      <c r="BD136" s="72"/>
      <c r="BE136" s="72"/>
      <c r="BF136" s="72"/>
      <c r="BG136" s="72"/>
      <c r="BH136" s="72"/>
    </row>
    <row r="137" spans="1:60" x14ac:dyDescent="0.25">
      <c r="A137" s="72"/>
      <c r="B137" s="72"/>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2"/>
      <c r="AB137" s="72"/>
      <c r="AC137" s="72"/>
      <c r="AD137" s="72"/>
      <c r="AE137" s="72"/>
      <c r="AF137" s="72"/>
      <c r="AG137" s="72"/>
      <c r="AH137" s="72"/>
      <c r="AI137" s="72"/>
      <c r="AJ137" s="72"/>
      <c r="AK137" s="72"/>
      <c r="AL137" s="72"/>
      <c r="AM137" s="72"/>
      <c r="AN137" s="72"/>
      <c r="AO137" s="72"/>
      <c r="AP137" s="72"/>
      <c r="AQ137" s="72"/>
      <c r="AR137" s="72"/>
      <c r="AS137" s="72"/>
      <c r="AT137" s="72"/>
      <c r="AU137" s="72"/>
      <c r="AV137" s="72"/>
      <c r="AW137" s="72"/>
      <c r="AX137" s="72"/>
      <c r="AY137" s="72"/>
      <c r="AZ137" s="72"/>
      <c r="BA137" s="72"/>
      <c r="BB137" s="72"/>
      <c r="BC137" s="72"/>
      <c r="BD137" s="72"/>
      <c r="BE137" s="72"/>
      <c r="BF137" s="72"/>
      <c r="BG137" s="72"/>
      <c r="BH137" s="72"/>
    </row>
    <row r="138" spans="1:60" x14ac:dyDescent="0.25">
      <c r="A138" s="72"/>
      <c r="B138" s="72"/>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c r="AA138" s="72"/>
      <c r="AB138" s="72"/>
      <c r="AC138" s="72"/>
      <c r="AD138" s="72"/>
      <c r="AE138" s="72"/>
      <c r="AF138" s="72"/>
      <c r="AG138" s="72"/>
      <c r="AH138" s="72"/>
      <c r="AI138" s="72"/>
      <c r="AJ138" s="72"/>
      <c r="AK138" s="72"/>
      <c r="AL138" s="72"/>
      <c r="AM138" s="72"/>
      <c r="AN138" s="72"/>
      <c r="AO138" s="72"/>
      <c r="AP138" s="72"/>
      <c r="AQ138" s="72"/>
      <c r="AR138" s="72"/>
      <c r="AS138" s="72"/>
      <c r="AT138" s="72"/>
      <c r="AU138" s="72"/>
      <c r="AV138" s="72"/>
      <c r="AW138" s="72"/>
      <c r="AX138" s="72"/>
      <c r="AY138" s="72"/>
      <c r="AZ138" s="72"/>
      <c r="BA138" s="72"/>
      <c r="BB138" s="72"/>
      <c r="BC138" s="72"/>
      <c r="BD138" s="72"/>
      <c r="BE138" s="72"/>
      <c r="BF138" s="72"/>
      <c r="BG138" s="72"/>
      <c r="BH138" s="72"/>
    </row>
    <row r="139" spans="1:60" x14ac:dyDescent="0.25">
      <c r="A139" s="72"/>
      <c r="B139" s="72"/>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c r="AG139" s="72"/>
      <c r="AH139" s="72"/>
      <c r="AI139" s="72"/>
      <c r="AJ139" s="72"/>
      <c r="AK139" s="72"/>
      <c r="AL139" s="72"/>
      <c r="AM139" s="72"/>
      <c r="AN139" s="72"/>
      <c r="AO139" s="72"/>
      <c r="AP139" s="72"/>
      <c r="AQ139" s="72"/>
      <c r="AR139" s="72"/>
      <c r="AS139" s="72"/>
      <c r="AT139" s="72"/>
      <c r="AU139" s="72"/>
      <c r="AV139" s="72"/>
      <c r="AW139" s="72"/>
      <c r="AX139" s="72"/>
      <c r="AY139" s="72"/>
      <c r="AZ139" s="72"/>
      <c r="BA139" s="72"/>
      <c r="BB139" s="72"/>
      <c r="BC139" s="72"/>
      <c r="BD139" s="72"/>
      <c r="BE139" s="72"/>
      <c r="BF139" s="72"/>
      <c r="BG139" s="72"/>
      <c r="BH139" s="72"/>
    </row>
    <row r="140" spans="1:60" x14ac:dyDescent="0.25">
      <c r="A140" s="72"/>
      <c r="B140" s="72"/>
      <c r="C140" s="72"/>
      <c r="D140" s="72"/>
      <c r="E140" s="72"/>
      <c r="F140" s="72"/>
      <c r="G140" s="72"/>
      <c r="H140" s="72"/>
      <c r="I140" s="7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c r="AH140" s="72"/>
      <c r="AI140" s="72"/>
      <c r="AJ140" s="72"/>
      <c r="AK140" s="72"/>
      <c r="AL140" s="72"/>
      <c r="AM140" s="72"/>
      <c r="AN140" s="72"/>
      <c r="AO140" s="72"/>
      <c r="AP140" s="72"/>
      <c r="AQ140" s="72"/>
      <c r="AR140" s="72"/>
      <c r="AS140" s="72"/>
      <c r="AT140" s="72"/>
      <c r="AU140" s="72"/>
      <c r="AV140" s="72"/>
      <c r="AW140" s="72"/>
      <c r="AX140" s="72"/>
      <c r="AY140" s="72"/>
      <c r="AZ140" s="72"/>
      <c r="BA140" s="72"/>
      <c r="BB140" s="72"/>
      <c r="BC140" s="72"/>
      <c r="BD140" s="72"/>
      <c r="BE140" s="72"/>
      <c r="BF140" s="72"/>
      <c r="BG140" s="72"/>
      <c r="BH140" s="72"/>
    </row>
    <row r="141" spans="1:60" x14ac:dyDescent="0.25">
      <c r="A141" s="72"/>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2"/>
      <c r="AJ141" s="72"/>
      <c r="AK141" s="72"/>
      <c r="AL141" s="72"/>
      <c r="AM141" s="72"/>
      <c r="AN141" s="72"/>
      <c r="AO141" s="72"/>
      <c r="AP141" s="72"/>
      <c r="AQ141" s="72"/>
      <c r="AR141" s="72"/>
      <c r="AS141" s="72"/>
      <c r="AT141" s="72"/>
      <c r="AU141" s="72"/>
      <c r="AV141" s="72"/>
      <c r="AW141" s="72"/>
      <c r="AX141" s="72"/>
      <c r="AY141" s="72"/>
      <c r="AZ141" s="72"/>
      <c r="BA141" s="72"/>
      <c r="BB141" s="72"/>
      <c r="BC141" s="72"/>
      <c r="BD141" s="72"/>
      <c r="BE141" s="72"/>
      <c r="BF141" s="72"/>
      <c r="BG141" s="72"/>
      <c r="BH141" s="72"/>
    </row>
    <row r="142" spans="1:60" x14ac:dyDescent="0.25">
      <c r="A142" s="72"/>
      <c r="B142" s="72"/>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c r="AA142" s="72"/>
      <c r="AB142" s="72"/>
      <c r="AC142" s="72"/>
      <c r="AD142" s="72"/>
      <c r="AE142" s="72"/>
      <c r="AF142" s="72"/>
      <c r="AG142" s="72"/>
      <c r="AH142" s="72"/>
      <c r="AI142" s="72"/>
      <c r="AJ142" s="72"/>
      <c r="AK142" s="72"/>
      <c r="AL142" s="72"/>
      <c r="AM142" s="72"/>
      <c r="AN142" s="72"/>
      <c r="AO142" s="72"/>
      <c r="AP142" s="72"/>
      <c r="AQ142" s="72"/>
      <c r="AR142" s="72"/>
      <c r="AS142" s="72"/>
      <c r="AT142" s="72"/>
      <c r="AU142" s="72"/>
      <c r="AV142" s="72"/>
      <c r="AW142" s="72"/>
      <c r="AX142" s="72"/>
      <c r="AY142" s="72"/>
      <c r="AZ142" s="72"/>
      <c r="BA142" s="72"/>
      <c r="BB142" s="72"/>
      <c r="BC142" s="72"/>
      <c r="BD142" s="72"/>
      <c r="BE142" s="72"/>
      <c r="BF142" s="72"/>
      <c r="BG142" s="72"/>
      <c r="BH142" s="72"/>
    </row>
    <row r="143" spans="1:60" x14ac:dyDescent="0.25">
      <c r="A143" s="72"/>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2"/>
      <c r="AG143" s="72"/>
      <c r="AH143" s="72"/>
      <c r="AI143" s="72"/>
      <c r="AJ143" s="72"/>
      <c r="AK143" s="72"/>
      <c r="AL143" s="72"/>
      <c r="AM143" s="72"/>
      <c r="AN143" s="72"/>
      <c r="AO143" s="72"/>
      <c r="AP143" s="72"/>
      <c r="AQ143" s="72"/>
      <c r="AR143" s="72"/>
      <c r="AS143" s="72"/>
      <c r="AT143" s="72"/>
      <c r="AU143" s="72"/>
      <c r="AV143" s="72"/>
      <c r="AW143" s="72"/>
      <c r="AX143" s="72"/>
      <c r="AY143" s="72"/>
      <c r="AZ143" s="72"/>
      <c r="BA143" s="72"/>
      <c r="BB143" s="72"/>
      <c r="BC143" s="72"/>
      <c r="BD143" s="72"/>
      <c r="BE143" s="72"/>
      <c r="BF143" s="72"/>
      <c r="BG143" s="72"/>
      <c r="BH143" s="72"/>
    </row>
    <row r="144" spans="1:60" x14ac:dyDescent="0.25">
      <c r="A144" s="72"/>
      <c r="B144" s="72"/>
      <c r="C144" s="72"/>
      <c r="D144" s="72"/>
      <c r="E144" s="72"/>
      <c r="F144" s="72"/>
      <c r="G144" s="72"/>
      <c r="H144" s="72"/>
      <c r="I144" s="72"/>
      <c r="J144" s="72"/>
      <c r="K144" s="72"/>
      <c r="L144" s="72"/>
      <c r="M144" s="72"/>
      <c r="N144" s="72"/>
      <c r="O144" s="72"/>
      <c r="P144" s="72"/>
      <c r="Q144" s="72"/>
      <c r="R144" s="72"/>
      <c r="S144" s="72"/>
      <c r="T144" s="72"/>
      <c r="U144" s="72"/>
      <c r="V144" s="72"/>
      <c r="W144" s="72"/>
      <c r="X144" s="72"/>
      <c r="Y144" s="72"/>
      <c r="Z144" s="72"/>
      <c r="AA144" s="72"/>
      <c r="AB144" s="72"/>
      <c r="AC144" s="72"/>
      <c r="AD144" s="72"/>
      <c r="AE144" s="72"/>
      <c r="AF144" s="72"/>
      <c r="AG144" s="72"/>
      <c r="AH144" s="72"/>
      <c r="AI144" s="72"/>
      <c r="AJ144" s="72"/>
      <c r="AK144" s="72"/>
      <c r="AL144" s="72"/>
      <c r="AM144" s="72"/>
      <c r="AN144" s="72"/>
      <c r="AO144" s="72"/>
      <c r="AP144" s="72"/>
      <c r="AQ144" s="72"/>
      <c r="AR144" s="72"/>
      <c r="AS144" s="72"/>
      <c r="AT144" s="72"/>
      <c r="AU144" s="72"/>
      <c r="AV144" s="72"/>
      <c r="AW144" s="72"/>
      <c r="AX144" s="72"/>
      <c r="AY144" s="72"/>
      <c r="AZ144" s="72"/>
      <c r="BA144" s="72"/>
      <c r="BB144" s="72"/>
      <c r="BC144" s="72"/>
      <c r="BD144" s="72"/>
      <c r="BE144" s="72"/>
      <c r="BF144" s="72"/>
      <c r="BG144" s="72"/>
      <c r="BH144" s="72"/>
    </row>
    <row r="145" spans="1:60" x14ac:dyDescent="0.25">
      <c r="A145" s="72"/>
      <c r="B145" s="72"/>
      <c r="C145" s="72"/>
      <c r="D145" s="72"/>
      <c r="E145" s="72"/>
      <c r="F145" s="72"/>
      <c r="G145" s="72"/>
      <c r="H145" s="72"/>
      <c r="I145" s="72"/>
      <c r="J145" s="72"/>
      <c r="K145" s="72"/>
      <c r="L145" s="72"/>
      <c r="M145" s="72"/>
      <c r="N145" s="72"/>
      <c r="O145" s="72"/>
      <c r="P145" s="72"/>
      <c r="Q145" s="72"/>
      <c r="R145" s="72"/>
      <c r="S145" s="72"/>
      <c r="T145" s="72"/>
      <c r="U145" s="72"/>
      <c r="V145" s="72"/>
      <c r="W145" s="72"/>
      <c r="X145" s="72"/>
      <c r="Y145" s="72"/>
      <c r="Z145" s="72"/>
      <c r="AA145" s="72"/>
      <c r="AB145" s="72"/>
      <c r="AC145" s="72"/>
      <c r="AD145" s="72"/>
      <c r="AE145" s="72"/>
      <c r="AF145" s="72"/>
      <c r="AG145" s="72"/>
      <c r="AH145" s="72"/>
      <c r="AI145" s="72"/>
      <c r="AJ145" s="72"/>
      <c r="AK145" s="72"/>
      <c r="AL145" s="72"/>
      <c r="AM145" s="72"/>
      <c r="AN145" s="72"/>
      <c r="AO145" s="72"/>
      <c r="AP145" s="72"/>
      <c r="AQ145" s="72"/>
      <c r="AR145" s="72"/>
      <c r="AS145" s="72"/>
      <c r="AT145" s="72"/>
      <c r="AU145" s="72"/>
      <c r="AV145" s="72"/>
      <c r="AW145" s="72"/>
      <c r="AX145" s="72"/>
      <c r="AY145" s="72"/>
      <c r="AZ145" s="72"/>
      <c r="BA145" s="72"/>
      <c r="BB145" s="72"/>
      <c r="BC145" s="72"/>
      <c r="BD145" s="72"/>
      <c r="BE145" s="72"/>
      <c r="BF145" s="72"/>
      <c r="BG145" s="72"/>
      <c r="BH145" s="72"/>
    </row>
    <row r="146" spans="1:60" x14ac:dyDescent="0.25">
      <c r="A146" s="72"/>
      <c r="B146" s="72"/>
      <c r="C146" s="72"/>
      <c r="D146" s="72"/>
      <c r="E146" s="72"/>
      <c r="F146" s="72"/>
      <c r="G146" s="72"/>
      <c r="H146" s="72"/>
      <c r="I146" s="72"/>
      <c r="J146" s="72"/>
      <c r="K146" s="72"/>
      <c r="L146" s="72"/>
      <c r="M146" s="72"/>
      <c r="N146" s="72"/>
      <c r="O146" s="72"/>
      <c r="P146" s="72"/>
      <c r="Q146" s="72"/>
      <c r="R146" s="72"/>
      <c r="S146" s="72"/>
      <c r="T146" s="72"/>
      <c r="U146" s="72"/>
      <c r="V146" s="72"/>
      <c r="W146" s="72"/>
      <c r="X146" s="72"/>
      <c r="Y146" s="72"/>
      <c r="Z146" s="72"/>
      <c r="AA146" s="72"/>
      <c r="AB146" s="72"/>
      <c r="AC146" s="72"/>
      <c r="AD146" s="72"/>
      <c r="AE146" s="72"/>
      <c r="AF146" s="72"/>
      <c r="AG146" s="72"/>
      <c r="AH146" s="72"/>
      <c r="AI146" s="72"/>
      <c r="AJ146" s="72"/>
      <c r="AK146" s="72"/>
      <c r="AL146" s="72"/>
      <c r="AM146" s="72"/>
      <c r="AN146" s="72"/>
      <c r="AO146" s="72"/>
      <c r="AP146" s="72"/>
      <c r="AQ146" s="72"/>
      <c r="AR146" s="72"/>
      <c r="AS146" s="72"/>
      <c r="AT146" s="72"/>
      <c r="AU146" s="72"/>
      <c r="AV146" s="72"/>
      <c r="AW146" s="72"/>
      <c r="AX146" s="72"/>
      <c r="AY146" s="72"/>
      <c r="AZ146" s="72"/>
      <c r="BA146" s="72"/>
      <c r="BB146" s="72"/>
      <c r="BC146" s="72"/>
      <c r="BD146" s="72"/>
      <c r="BE146" s="72"/>
      <c r="BF146" s="72"/>
      <c r="BG146" s="72"/>
      <c r="BH146" s="72"/>
    </row>
    <row r="147" spans="1:60" x14ac:dyDescent="0.25">
      <c r="A147" s="72"/>
      <c r="B147" s="72"/>
      <c r="C147" s="72"/>
      <c r="D147" s="72"/>
      <c r="E147" s="72"/>
      <c r="F147" s="72"/>
      <c r="G147" s="72"/>
      <c r="H147" s="72"/>
      <c r="I147" s="72"/>
      <c r="J147" s="72"/>
      <c r="K147" s="72"/>
      <c r="L147" s="72"/>
      <c r="M147" s="72"/>
      <c r="N147" s="72"/>
      <c r="O147" s="72"/>
      <c r="P147" s="72"/>
      <c r="Q147" s="72"/>
      <c r="R147" s="72"/>
      <c r="S147" s="72"/>
      <c r="T147" s="72"/>
      <c r="U147" s="72"/>
      <c r="V147" s="72"/>
      <c r="W147" s="72"/>
      <c r="X147" s="72"/>
      <c r="Y147" s="72"/>
      <c r="Z147" s="72"/>
      <c r="AA147" s="72"/>
      <c r="AB147" s="72"/>
      <c r="AC147" s="72"/>
      <c r="AD147" s="72"/>
      <c r="AE147" s="72"/>
      <c r="AF147" s="72"/>
      <c r="AG147" s="72"/>
      <c r="AH147" s="72"/>
      <c r="AI147" s="72"/>
      <c r="AJ147" s="72"/>
      <c r="AK147" s="72"/>
      <c r="AL147" s="72"/>
      <c r="AM147" s="72"/>
      <c r="AN147" s="72"/>
      <c r="AO147" s="72"/>
      <c r="AP147" s="72"/>
      <c r="AQ147" s="72"/>
      <c r="AR147" s="72"/>
      <c r="AS147" s="72"/>
      <c r="AT147" s="72"/>
      <c r="AU147" s="72"/>
      <c r="AV147" s="72"/>
      <c r="AW147" s="72"/>
      <c r="AX147" s="72"/>
      <c r="AY147" s="72"/>
      <c r="AZ147" s="72"/>
      <c r="BA147" s="72"/>
      <c r="BB147" s="72"/>
      <c r="BC147" s="72"/>
      <c r="BD147" s="72"/>
      <c r="BE147" s="72"/>
      <c r="BF147" s="72"/>
      <c r="BG147" s="72"/>
      <c r="BH147" s="72"/>
    </row>
    <row r="148" spans="1:60" x14ac:dyDescent="0.25">
      <c r="A148" s="72"/>
      <c r="B148" s="72"/>
      <c r="C148" s="72"/>
      <c r="D148" s="72"/>
      <c r="E148" s="72"/>
      <c r="F148" s="72"/>
      <c r="G148" s="72"/>
      <c r="H148" s="72"/>
      <c r="I148" s="72"/>
      <c r="J148" s="72"/>
      <c r="K148" s="72"/>
      <c r="L148" s="72"/>
      <c r="M148" s="72"/>
      <c r="N148" s="72"/>
      <c r="O148" s="72"/>
      <c r="P148" s="72"/>
      <c r="Q148" s="72"/>
      <c r="R148" s="72"/>
      <c r="S148" s="72"/>
      <c r="T148" s="72"/>
      <c r="U148" s="72"/>
      <c r="V148" s="72"/>
      <c r="W148" s="72"/>
      <c r="X148" s="72"/>
      <c r="Y148" s="72"/>
      <c r="Z148" s="72"/>
      <c r="AA148" s="72"/>
      <c r="AB148" s="72"/>
      <c r="AC148" s="72"/>
      <c r="AD148" s="72"/>
      <c r="AE148" s="72"/>
      <c r="AF148" s="72"/>
      <c r="AG148" s="72"/>
      <c r="AH148" s="72"/>
      <c r="AI148" s="72"/>
      <c r="AJ148" s="72"/>
      <c r="AK148" s="72"/>
      <c r="AL148" s="72"/>
      <c r="AM148" s="72"/>
      <c r="AN148" s="72"/>
      <c r="AO148" s="72"/>
      <c r="AP148" s="72"/>
      <c r="AQ148" s="72"/>
      <c r="AR148" s="72"/>
      <c r="AS148" s="72"/>
      <c r="AT148" s="72"/>
      <c r="AU148" s="72"/>
      <c r="AV148" s="72"/>
      <c r="AW148" s="72"/>
      <c r="AX148" s="72"/>
      <c r="AY148" s="72"/>
      <c r="AZ148" s="72"/>
      <c r="BA148" s="72"/>
      <c r="BB148" s="72"/>
      <c r="BC148" s="72"/>
      <c r="BD148" s="72"/>
      <c r="BE148" s="72"/>
      <c r="BF148" s="72"/>
      <c r="BG148" s="72"/>
      <c r="BH148" s="72"/>
    </row>
    <row r="149" spans="1:60" x14ac:dyDescent="0.25">
      <c r="A149" s="72"/>
      <c r="B149" s="72"/>
      <c r="C149" s="72"/>
      <c r="D149" s="72"/>
      <c r="E149" s="72"/>
      <c r="F149" s="72"/>
      <c r="G149" s="72"/>
      <c r="H149" s="72"/>
      <c r="I149" s="72"/>
      <c r="J149" s="72"/>
      <c r="K149" s="72"/>
      <c r="L149" s="72"/>
      <c r="M149" s="72"/>
      <c r="N149" s="72"/>
      <c r="O149" s="72"/>
      <c r="P149" s="72"/>
      <c r="Q149" s="72"/>
      <c r="R149" s="72"/>
      <c r="S149" s="72"/>
      <c r="T149" s="72"/>
      <c r="U149" s="72"/>
      <c r="V149" s="72"/>
      <c r="W149" s="72"/>
      <c r="X149" s="72"/>
      <c r="Y149" s="72"/>
      <c r="Z149" s="72"/>
      <c r="AA149" s="72"/>
      <c r="AB149" s="72"/>
      <c r="AC149" s="72"/>
      <c r="AD149" s="72"/>
      <c r="AE149" s="72"/>
      <c r="AF149" s="72"/>
      <c r="AG149" s="72"/>
      <c r="AH149" s="72"/>
      <c r="AI149" s="72"/>
      <c r="AJ149" s="72"/>
      <c r="AK149" s="72"/>
      <c r="AL149" s="72"/>
      <c r="AM149" s="72"/>
      <c r="AN149" s="72"/>
      <c r="AO149" s="72"/>
      <c r="AP149" s="72"/>
      <c r="AQ149" s="72"/>
      <c r="AR149" s="72"/>
      <c r="AS149" s="72"/>
      <c r="AT149" s="72"/>
      <c r="AU149" s="72"/>
      <c r="AV149" s="72"/>
      <c r="AW149" s="72"/>
      <c r="AX149" s="72"/>
      <c r="AY149" s="72"/>
      <c r="AZ149" s="72"/>
      <c r="BA149" s="72"/>
      <c r="BB149" s="72"/>
      <c r="BC149" s="72"/>
      <c r="BD149" s="72"/>
      <c r="BE149" s="72"/>
      <c r="BF149" s="72"/>
      <c r="BG149" s="72"/>
      <c r="BH149" s="72"/>
    </row>
    <row r="150" spans="1:60" x14ac:dyDescent="0.25">
      <c r="A150" s="72"/>
      <c r="B150" s="72"/>
      <c r="C150" s="72"/>
      <c r="D150" s="72"/>
      <c r="E150" s="72"/>
      <c r="F150" s="72"/>
      <c r="G150" s="72"/>
      <c r="H150" s="72"/>
      <c r="I150" s="72"/>
      <c r="J150" s="72"/>
      <c r="K150" s="72"/>
      <c r="L150" s="72"/>
      <c r="M150" s="72"/>
      <c r="N150" s="72"/>
      <c r="O150" s="72"/>
      <c r="P150" s="72"/>
      <c r="Q150" s="72"/>
      <c r="R150" s="72"/>
      <c r="S150" s="72"/>
      <c r="T150" s="72"/>
      <c r="U150" s="72"/>
      <c r="V150" s="72"/>
      <c r="W150" s="72"/>
      <c r="X150" s="72"/>
      <c r="Y150" s="72"/>
      <c r="Z150" s="72"/>
      <c r="AA150" s="72"/>
      <c r="AB150" s="72"/>
      <c r="AC150" s="72"/>
      <c r="AD150" s="72"/>
      <c r="AE150" s="72"/>
      <c r="AF150" s="72"/>
      <c r="AG150" s="72"/>
      <c r="AH150" s="72"/>
      <c r="AI150" s="72"/>
      <c r="AJ150" s="72"/>
      <c r="AK150" s="72"/>
      <c r="AL150" s="72"/>
      <c r="AM150" s="72"/>
      <c r="AN150" s="72"/>
      <c r="AO150" s="72"/>
      <c r="AP150" s="72"/>
      <c r="AQ150" s="72"/>
      <c r="AR150" s="72"/>
      <c r="AS150" s="72"/>
      <c r="AT150" s="72"/>
      <c r="AU150" s="72"/>
      <c r="AV150" s="72"/>
      <c r="AW150" s="72"/>
      <c r="AX150" s="72"/>
      <c r="AY150" s="72"/>
      <c r="AZ150" s="72"/>
      <c r="BA150" s="72"/>
      <c r="BB150" s="72"/>
      <c r="BC150" s="72"/>
      <c r="BD150" s="72"/>
      <c r="BE150" s="72"/>
      <c r="BF150" s="72"/>
      <c r="BG150" s="72"/>
      <c r="BH150" s="72"/>
    </row>
    <row r="151" spans="1:60" x14ac:dyDescent="0.25">
      <c r="A151" s="72"/>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c r="AL151" s="72"/>
      <c r="AM151" s="72"/>
      <c r="AN151" s="72"/>
      <c r="AO151" s="72"/>
      <c r="AP151" s="72"/>
      <c r="AQ151" s="72"/>
      <c r="AR151" s="72"/>
      <c r="AS151" s="72"/>
      <c r="AT151" s="72"/>
      <c r="AU151" s="72"/>
      <c r="AV151" s="72"/>
      <c r="AW151" s="72"/>
      <c r="AX151" s="72"/>
      <c r="AY151" s="72"/>
      <c r="AZ151" s="72"/>
      <c r="BA151" s="72"/>
      <c r="BB151" s="72"/>
      <c r="BC151" s="72"/>
      <c r="BD151" s="72"/>
      <c r="BE151" s="72"/>
      <c r="BF151" s="72"/>
      <c r="BG151" s="72"/>
      <c r="BH151" s="72"/>
    </row>
    <row r="152" spans="1:60" x14ac:dyDescent="0.25">
      <c r="A152" s="72"/>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c r="AJ152" s="72"/>
      <c r="AK152" s="72"/>
      <c r="AL152" s="72"/>
      <c r="AM152" s="72"/>
      <c r="AN152" s="72"/>
      <c r="AO152" s="72"/>
      <c r="AP152" s="72"/>
      <c r="AQ152" s="72"/>
      <c r="AR152" s="72"/>
      <c r="AS152" s="72"/>
      <c r="AT152" s="72"/>
      <c r="AU152" s="72"/>
      <c r="AV152" s="72"/>
      <c r="AW152" s="72"/>
      <c r="AX152" s="72"/>
      <c r="AY152" s="72"/>
      <c r="AZ152" s="72"/>
      <c r="BA152" s="72"/>
      <c r="BB152" s="72"/>
      <c r="BC152" s="72"/>
      <c r="BD152" s="72"/>
      <c r="BE152" s="72"/>
      <c r="BF152" s="72"/>
      <c r="BG152" s="72"/>
      <c r="BH152" s="72"/>
    </row>
    <row r="153" spans="1:60" x14ac:dyDescent="0.25">
      <c r="A153" s="72"/>
      <c r="B153" s="72"/>
      <c r="C153" s="72"/>
      <c r="D153" s="72"/>
      <c r="E153" s="72"/>
      <c r="F153" s="72"/>
      <c r="G153" s="72"/>
      <c r="H153" s="72"/>
      <c r="I153" s="72"/>
      <c r="J153" s="72"/>
      <c r="K153" s="72"/>
      <c r="L153" s="72"/>
      <c r="M153" s="72"/>
      <c r="N153" s="72"/>
      <c r="O153" s="72"/>
      <c r="P153" s="72"/>
      <c r="Q153" s="72"/>
      <c r="R153" s="72"/>
      <c r="S153" s="72"/>
      <c r="T153" s="72"/>
      <c r="U153" s="72"/>
      <c r="V153" s="72"/>
      <c r="W153" s="72"/>
      <c r="X153" s="72"/>
      <c r="Y153" s="72"/>
      <c r="Z153" s="72"/>
      <c r="AA153" s="72"/>
      <c r="AB153" s="72"/>
      <c r="AC153" s="72"/>
      <c r="AD153" s="72"/>
      <c r="AE153" s="72"/>
      <c r="AF153" s="72"/>
      <c r="AG153" s="72"/>
      <c r="AH153" s="72"/>
      <c r="AI153" s="72"/>
      <c r="AJ153" s="72"/>
      <c r="AK153" s="72"/>
      <c r="AL153" s="72"/>
      <c r="AM153" s="72"/>
      <c r="AN153" s="72"/>
      <c r="AO153" s="72"/>
      <c r="AP153" s="72"/>
      <c r="AQ153" s="72"/>
      <c r="AR153" s="72"/>
      <c r="AS153" s="72"/>
      <c r="AT153" s="72"/>
      <c r="AU153" s="72"/>
      <c r="AV153" s="72"/>
      <c r="AW153" s="72"/>
      <c r="AX153" s="72"/>
      <c r="AY153" s="72"/>
      <c r="AZ153" s="72"/>
      <c r="BA153" s="72"/>
      <c r="BB153" s="72"/>
      <c r="BC153" s="72"/>
      <c r="BD153" s="72"/>
      <c r="BE153" s="72"/>
      <c r="BF153" s="72"/>
      <c r="BG153" s="72"/>
      <c r="BH153" s="72"/>
    </row>
    <row r="154" spans="1:60" x14ac:dyDescent="0.25">
      <c r="A154" s="72"/>
      <c r="B154" s="72"/>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2"/>
      <c r="AG154" s="72"/>
      <c r="AH154" s="72"/>
      <c r="AI154" s="72"/>
      <c r="AJ154" s="72"/>
      <c r="AK154" s="72"/>
      <c r="AL154" s="72"/>
      <c r="AM154" s="72"/>
      <c r="AN154" s="72"/>
      <c r="AO154" s="72"/>
      <c r="AP154" s="72"/>
      <c r="AQ154" s="72"/>
      <c r="AR154" s="72"/>
      <c r="AS154" s="72"/>
      <c r="AT154" s="72"/>
      <c r="AU154" s="72"/>
      <c r="AV154" s="72"/>
      <c r="AW154" s="72"/>
      <c r="AX154" s="72"/>
      <c r="AY154" s="72"/>
      <c r="AZ154" s="72"/>
      <c r="BA154" s="72"/>
      <c r="BB154" s="72"/>
      <c r="BC154" s="72"/>
      <c r="BD154" s="72"/>
      <c r="BE154" s="72"/>
      <c r="BF154" s="72"/>
      <c r="BG154" s="72"/>
      <c r="BH154" s="72"/>
    </row>
    <row r="155" spans="1:60" x14ac:dyDescent="0.25">
      <c r="A155" s="72"/>
      <c r="B155" s="72"/>
      <c r="C155" s="72"/>
      <c r="D155" s="72"/>
      <c r="E155" s="72"/>
      <c r="F155" s="72"/>
      <c r="G155" s="72"/>
      <c r="H155" s="72"/>
      <c r="I155" s="72"/>
      <c r="J155" s="72"/>
      <c r="K155" s="72"/>
      <c r="L155" s="72"/>
      <c r="M155" s="72"/>
      <c r="N155" s="72"/>
      <c r="O155" s="72"/>
      <c r="P155" s="72"/>
      <c r="Q155" s="72"/>
      <c r="R155" s="72"/>
      <c r="S155" s="72"/>
      <c r="T155" s="72"/>
      <c r="U155" s="72"/>
      <c r="V155" s="72"/>
      <c r="W155" s="72"/>
      <c r="X155" s="72"/>
      <c r="Y155" s="72"/>
      <c r="Z155" s="72"/>
      <c r="AA155" s="72"/>
      <c r="AB155" s="72"/>
      <c r="AC155" s="72"/>
      <c r="AD155" s="72"/>
      <c r="AE155" s="72"/>
      <c r="AF155" s="72"/>
      <c r="AG155" s="72"/>
      <c r="AH155" s="72"/>
      <c r="AI155" s="72"/>
      <c r="AJ155" s="72"/>
      <c r="AK155" s="72"/>
      <c r="AL155" s="72"/>
      <c r="AM155" s="72"/>
      <c r="AN155" s="72"/>
      <c r="AO155" s="72"/>
      <c r="AP155" s="72"/>
      <c r="AQ155" s="72"/>
      <c r="AR155" s="72"/>
      <c r="AS155" s="72"/>
      <c r="AT155" s="72"/>
      <c r="AU155" s="72"/>
      <c r="AV155" s="72"/>
      <c r="AW155" s="72"/>
      <c r="AX155" s="72"/>
      <c r="AY155" s="72"/>
      <c r="AZ155" s="72"/>
      <c r="BA155" s="72"/>
      <c r="BB155" s="72"/>
      <c r="BC155" s="72"/>
      <c r="BD155" s="72"/>
      <c r="BE155" s="72"/>
      <c r="BF155" s="72"/>
      <c r="BG155" s="72"/>
      <c r="BH155" s="72"/>
    </row>
    <row r="156" spans="1:60" x14ac:dyDescent="0.25">
      <c r="A156" s="72"/>
      <c r="B156" s="72"/>
      <c r="C156" s="72"/>
      <c r="D156" s="72"/>
      <c r="E156" s="72"/>
      <c r="F156" s="72"/>
      <c r="G156" s="72"/>
      <c r="H156" s="72"/>
      <c r="I156" s="72"/>
      <c r="J156" s="72"/>
      <c r="K156" s="72"/>
      <c r="L156" s="72"/>
      <c r="M156" s="72"/>
      <c r="N156" s="72"/>
      <c r="O156" s="72"/>
      <c r="P156" s="72"/>
      <c r="Q156" s="72"/>
      <c r="R156" s="72"/>
      <c r="S156" s="72"/>
      <c r="T156" s="72"/>
      <c r="U156" s="72"/>
      <c r="V156" s="72"/>
      <c r="W156" s="72"/>
      <c r="X156" s="72"/>
      <c r="Y156" s="72"/>
      <c r="Z156" s="72"/>
      <c r="AA156" s="72"/>
      <c r="AB156" s="72"/>
      <c r="AC156" s="72"/>
      <c r="AD156" s="72"/>
      <c r="AE156" s="72"/>
      <c r="AF156" s="72"/>
      <c r="AG156" s="72"/>
      <c r="AH156" s="72"/>
      <c r="AI156" s="72"/>
      <c r="AJ156" s="72"/>
      <c r="AK156" s="72"/>
      <c r="AL156" s="72"/>
      <c r="AM156" s="72"/>
      <c r="AN156" s="72"/>
      <c r="AO156" s="72"/>
      <c r="AP156" s="72"/>
      <c r="AQ156" s="72"/>
      <c r="AR156" s="72"/>
      <c r="AS156" s="72"/>
      <c r="AT156" s="72"/>
      <c r="AU156" s="72"/>
      <c r="AV156" s="72"/>
      <c r="AW156" s="72"/>
      <c r="AX156" s="72"/>
      <c r="AY156" s="72"/>
      <c r="AZ156" s="72"/>
      <c r="BA156" s="72"/>
      <c r="BB156" s="72"/>
      <c r="BC156" s="72"/>
      <c r="BD156" s="72"/>
      <c r="BE156" s="72"/>
      <c r="BF156" s="72"/>
      <c r="BG156" s="72"/>
      <c r="BH156" s="72"/>
    </row>
    <row r="157" spans="1:60" x14ac:dyDescent="0.25">
      <c r="A157" s="72"/>
      <c r="B157" s="72"/>
      <c r="C157" s="72"/>
      <c r="D157" s="72"/>
      <c r="E157" s="72"/>
      <c r="F157" s="72"/>
      <c r="G157" s="72"/>
      <c r="H157" s="72"/>
      <c r="I157" s="72"/>
      <c r="J157" s="72"/>
      <c r="K157" s="72"/>
      <c r="L157" s="72"/>
      <c r="M157" s="72"/>
      <c r="N157" s="72"/>
      <c r="O157" s="72"/>
      <c r="P157" s="72"/>
      <c r="Q157" s="72"/>
      <c r="R157" s="72"/>
      <c r="S157" s="72"/>
      <c r="T157" s="72"/>
      <c r="U157" s="72"/>
      <c r="V157" s="72"/>
      <c r="W157" s="72"/>
      <c r="X157" s="72"/>
      <c r="Y157" s="72"/>
      <c r="Z157" s="72"/>
      <c r="AA157" s="72"/>
      <c r="AB157" s="72"/>
      <c r="AC157" s="72"/>
      <c r="AD157" s="72"/>
      <c r="AE157" s="72"/>
      <c r="AF157" s="72"/>
      <c r="AG157" s="72"/>
      <c r="AH157" s="72"/>
      <c r="AI157" s="72"/>
      <c r="AJ157" s="72"/>
      <c r="AK157" s="72"/>
      <c r="AL157" s="72"/>
      <c r="AM157" s="72"/>
      <c r="AN157" s="72"/>
      <c r="AO157" s="72"/>
      <c r="AP157" s="72"/>
      <c r="AQ157" s="72"/>
      <c r="AR157" s="72"/>
      <c r="AS157" s="72"/>
      <c r="AT157" s="72"/>
      <c r="AU157" s="72"/>
      <c r="AV157" s="72"/>
      <c r="AW157" s="72"/>
      <c r="AX157" s="72"/>
      <c r="AY157" s="72"/>
      <c r="AZ157" s="72"/>
      <c r="BA157" s="72"/>
      <c r="BB157" s="72"/>
      <c r="BC157" s="72"/>
      <c r="BD157" s="72"/>
      <c r="BE157" s="72"/>
      <c r="BF157" s="72"/>
      <c r="BG157" s="72"/>
      <c r="BH157" s="72"/>
    </row>
    <row r="158" spans="1:60" x14ac:dyDescent="0.25">
      <c r="A158" s="72"/>
      <c r="B158" s="72"/>
      <c r="C158" s="72"/>
      <c r="D158" s="72"/>
      <c r="E158" s="72"/>
      <c r="F158" s="72"/>
      <c r="G158" s="72"/>
      <c r="H158" s="72"/>
      <c r="I158" s="72"/>
      <c r="J158" s="72"/>
      <c r="K158" s="72"/>
      <c r="L158" s="72"/>
      <c r="M158" s="72"/>
      <c r="N158" s="72"/>
      <c r="O158" s="72"/>
      <c r="P158" s="72"/>
      <c r="Q158" s="72"/>
      <c r="R158" s="72"/>
      <c r="S158" s="72"/>
      <c r="T158" s="72"/>
      <c r="U158" s="72"/>
      <c r="V158" s="72"/>
      <c r="W158" s="72"/>
      <c r="X158" s="72"/>
      <c r="Y158" s="72"/>
      <c r="Z158" s="72"/>
      <c r="AA158" s="72"/>
      <c r="AB158" s="72"/>
      <c r="AC158" s="72"/>
      <c r="AD158" s="72"/>
      <c r="AE158" s="72"/>
      <c r="AF158" s="72"/>
      <c r="AG158" s="72"/>
      <c r="AH158" s="72"/>
      <c r="AI158" s="72"/>
      <c r="AJ158" s="72"/>
      <c r="AK158" s="72"/>
      <c r="AL158" s="72"/>
      <c r="AM158" s="72"/>
      <c r="AN158" s="72"/>
      <c r="AO158" s="72"/>
      <c r="AP158" s="72"/>
      <c r="AQ158" s="72"/>
      <c r="AR158" s="72"/>
      <c r="AS158" s="72"/>
      <c r="AT158" s="72"/>
      <c r="AU158" s="72"/>
      <c r="AV158" s="72"/>
      <c r="AW158" s="72"/>
      <c r="AX158" s="72"/>
      <c r="AY158" s="72"/>
      <c r="AZ158" s="72"/>
      <c r="BA158" s="72"/>
      <c r="BB158" s="72"/>
      <c r="BC158" s="72"/>
      <c r="BD158" s="72"/>
      <c r="BE158" s="72"/>
      <c r="BF158" s="72"/>
      <c r="BG158" s="72"/>
      <c r="BH158" s="72"/>
    </row>
    <row r="159" spans="1:60" x14ac:dyDescent="0.25">
      <c r="A159" s="72"/>
      <c r="B159" s="72"/>
      <c r="C159" s="72"/>
      <c r="D159" s="72"/>
      <c r="E159" s="72"/>
      <c r="F159" s="72"/>
      <c r="G159" s="72"/>
      <c r="H159" s="72"/>
      <c r="I159" s="72"/>
      <c r="J159" s="72"/>
      <c r="K159" s="72"/>
      <c r="L159" s="72"/>
      <c r="M159" s="72"/>
      <c r="N159" s="72"/>
      <c r="O159" s="72"/>
      <c r="P159" s="72"/>
      <c r="Q159" s="72"/>
      <c r="R159" s="72"/>
      <c r="S159" s="72"/>
      <c r="T159" s="72"/>
      <c r="U159" s="72"/>
      <c r="V159" s="72"/>
      <c r="W159" s="72"/>
      <c r="X159" s="72"/>
      <c r="Y159" s="72"/>
      <c r="Z159" s="72"/>
      <c r="AA159" s="72"/>
      <c r="AB159" s="72"/>
      <c r="AC159" s="72"/>
      <c r="AD159" s="72"/>
      <c r="AE159" s="72"/>
      <c r="AF159" s="72"/>
      <c r="AG159" s="72"/>
      <c r="AH159" s="72"/>
      <c r="AI159" s="72"/>
      <c r="AJ159" s="72"/>
      <c r="AK159" s="72"/>
      <c r="AL159" s="72"/>
      <c r="AM159" s="72"/>
      <c r="AN159" s="72"/>
      <c r="AO159" s="72"/>
      <c r="AP159" s="72"/>
      <c r="AQ159" s="72"/>
      <c r="AR159" s="72"/>
      <c r="AS159" s="72"/>
      <c r="AT159" s="72"/>
      <c r="AU159" s="72"/>
      <c r="AV159" s="72"/>
      <c r="AW159" s="72"/>
      <c r="AX159" s="72"/>
      <c r="AY159" s="72"/>
      <c r="AZ159" s="72"/>
      <c r="BA159" s="72"/>
      <c r="BB159" s="72"/>
      <c r="BC159" s="72"/>
      <c r="BD159" s="72"/>
      <c r="BE159" s="72"/>
      <c r="BF159" s="72"/>
      <c r="BG159" s="72"/>
      <c r="BH159" s="72"/>
    </row>
    <row r="160" spans="1:60" x14ac:dyDescent="0.25">
      <c r="A160" s="72"/>
      <c r="B160" s="72"/>
      <c r="C160" s="72"/>
      <c r="D160" s="72"/>
      <c r="E160" s="72"/>
      <c r="F160" s="72"/>
      <c r="G160" s="72"/>
      <c r="H160" s="72"/>
      <c r="I160" s="72"/>
      <c r="J160" s="72"/>
      <c r="K160" s="72"/>
      <c r="L160" s="72"/>
      <c r="M160" s="72"/>
      <c r="N160" s="72"/>
      <c r="O160" s="72"/>
      <c r="P160" s="72"/>
      <c r="Q160" s="72"/>
      <c r="R160" s="72"/>
      <c r="S160" s="72"/>
      <c r="T160" s="72"/>
      <c r="U160" s="72"/>
      <c r="V160" s="72"/>
      <c r="W160" s="72"/>
      <c r="X160" s="72"/>
      <c r="Y160" s="72"/>
      <c r="Z160" s="72"/>
      <c r="AA160" s="72"/>
      <c r="AB160" s="72"/>
      <c r="AC160" s="72"/>
      <c r="AD160" s="72"/>
      <c r="AE160" s="72"/>
      <c r="AF160" s="72"/>
      <c r="AG160" s="72"/>
      <c r="AH160" s="72"/>
      <c r="AI160" s="72"/>
      <c r="AJ160" s="72"/>
      <c r="AK160" s="72"/>
      <c r="AL160" s="72"/>
      <c r="AM160" s="72"/>
      <c r="AN160" s="72"/>
      <c r="AO160" s="72"/>
      <c r="AP160" s="72"/>
      <c r="AQ160" s="72"/>
      <c r="AR160" s="72"/>
      <c r="AS160" s="72"/>
      <c r="AT160" s="72"/>
      <c r="AU160" s="72"/>
      <c r="AV160" s="72"/>
      <c r="AW160" s="72"/>
      <c r="AX160" s="72"/>
      <c r="AY160" s="72"/>
      <c r="AZ160" s="72"/>
      <c r="BA160" s="72"/>
      <c r="BB160" s="72"/>
      <c r="BC160" s="72"/>
      <c r="BD160" s="72"/>
      <c r="BE160" s="72"/>
      <c r="BF160" s="72"/>
      <c r="BG160" s="72"/>
      <c r="BH160" s="72"/>
    </row>
    <row r="161" spans="1:60" x14ac:dyDescent="0.25">
      <c r="A161" s="72"/>
      <c r="B161" s="72"/>
      <c r="C161" s="72"/>
      <c r="D161" s="72"/>
      <c r="E161" s="72"/>
      <c r="F161" s="72"/>
      <c r="G161" s="72"/>
      <c r="H161" s="72"/>
      <c r="I161" s="72"/>
      <c r="J161" s="72"/>
      <c r="K161" s="72"/>
      <c r="L161" s="72"/>
      <c r="M161" s="72"/>
      <c r="N161" s="72"/>
      <c r="O161" s="72"/>
      <c r="P161" s="72"/>
      <c r="Q161" s="72"/>
      <c r="R161" s="72"/>
      <c r="S161" s="72"/>
      <c r="T161" s="72"/>
      <c r="U161" s="72"/>
      <c r="V161" s="72"/>
      <c r="W161" s="72"/>
      <c r="X161" s="72"/>
      <c r="Y161" s="72"/>
      <c r="Z161" s="72"/>
      <c r="AA161" s="72"/>
      <c r="AB161" s="72"/>
      <c r="AC161" s="72"/>
      <c r="AD161" s="72"/>
      <c r="AE161" s="72"/>
      <c r="AF161" s="72"/>
      <c r="AG161" s="72"/>
      <c r="AH161" s="72"/>
      <c r="AI161" s="72"/>
      <c r="AJ161" s="72"/>
      <c r="AK161" s="72"/>
      <c r="AL161" s="72"/>
      <c r="AM161" s="72"/>
      <c r="AN161" s="72"/>
      <c r="AO161" s="72"/>
      <c r="AP161" s="72"/>
      <c r="AQ161" s="72"/>
      <c r="AR161" s="72"/>
      <c r="AS161" s="72"/>
      <c r="AT161" s="72"/>
      <c r="AU161" s="72"/>
      <c r="AV161" s="72"/>
      <c r="AW161" s="72"/>
      <c r="AX161" s="72"/>
      <c r="AY161" s="72"/>
      <c r="AZ161" s="72"/>
      <c r="BA161" s="72"/>
      <c r="BB161" s="72"/>
      <c r="BC161" s="72"/>
      <c r="BD161" s="72"/>
      <c r="BE161" s="72"/>
      <c r="BF161" s="72"/>
      <c r="BG161" s="72"/>
      <c r="BH161" s="72"/>
    </row>
    <row r="162" spans="1:60" x14ac:dyDescent="0.25">
      <c r="A162" s="72"/>
      <c r="B162" s="72"/>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c r="AH162" s="72"/>
      <c r="AI162" s="72"/>
      <c r="AJ162" s="72"/>
      <c r="AK162" s="72"/>
      <c r="AL162" s="72"/>
      <c r="AM162" s="72"/>
      <c r="AN162" s="72"/>
      <c r="AO162" s="72"/>
      <c r="AP162" s="72"/>
      <c r="AQ162" s="72"/>
      <c r="AR162" s="72"/>
      <c r="AS162" s="72"/>
      <c r="AT162" s="72"/>
      <c r="AU162" s="72"/>
      <c r="AV162" s="72"/>
      <c r="AW162" s="72"/>
      <c r="AX162" s="72"/>
      <c r="AY162" s="72"/>
      <c r="AZ162" s="72"/>
      <c r="BA162" s="72"/>
      <c r="BB162" s="72"/>
      <c r="BC162" s="72"/>
      <c r="BD162" s="72"/>
      <c r="BE162" s="72"/>
      <c r="BF162" s="72"/>
      <c r="BG162" s="72"/>
      <c r="BH162" s="72"/>
    </row>
    <row r="163" spans="1:60" x14ac:dyDescent="0.25">
      <c r="A163" s="72"/>
      <c r="B163" s="72"/>
      <c r="C163" s="72"/>
      <c r="D163" s="72"/>
      <c r="E163" s="72"/>
      <c r="F163" s="72"/>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J163" s="72"/>
      <c r="AK163" s="72"/>
      <c r="AL163" s="72"/>
      <c r="AM163" s="72"/>
      <c r="AN163" s="72"/>
      <c r="AO163" s="72"/>
      <c r="AP163" s="72"/>
      <c r="AQ163" s="72"/>
      <c r="AR163" s="72"/>
      <c r="AS163" s="72"/>
      <c r="AT163" s="72"/>
      <c r="AU163" s="72"/>
      <c r="AV163" s="72"/>
      <c r="AW163" s="72"/>
      <c r="AX163" s="72"/>
      <c r="AY163" s="72"/>
      <c r="AZ163" s="72"/>
      <c r="BA163" s="72"/>
      <c r="BB163" s="72"/>
      <c r="BC163" s="72"/>
      <c r="BD163" s="72"/>
      <c r="BE163" s="72"/>
      <c r="BF163" s="72"/>
      <c r="BG163" s="72"/>
      <c r="BH163" s="72"/>
    </row>
    <row r="164" spans="1:60" x14ac:dyDescent="0.25">
      <c r="A164" s="72"/>
      <c r="B164" s="72"/>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2"/>
      <c r="AR164" s="72"/>
      <c r="AS164" s="72"/>
      <c r="AT164" s="72"/>
      <c r="AU164" s="72"/>
      <c r="AV164" s="72"/>
      <c r="AW164" s="72"/>
      <c r="AX164" s="72"/>
      <c r="AY164" s="72"/>
      <c r="AZ164" s="72"/>
      <c r="BA164" s="72"/>
      <c r="BB164" s="72"/>
      <c r="BC164" s="72"/>
      <c r="BD164" s="72"/>
      <c r="BE164" s="72"/>
      <c r="BF164" s="72"/>
      <c r="BG164" s="72"/>
      <c r="BH164" s="72"/>
    </row>
    <row r="165" spans="1:60" x14ac:dyDescent="0.25">
      <c r="A165" s="72"/>
      <c r="B165" s="72"/>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c r="AO165" s="72"/>
      <c r="AP165" s="72"/>
      <c r="AQ165" s="72"/>
      <c r="AR165" s="72"/>
      <c r="AS165" s="72"/>
      <c r="AT165" s="72"/>
      <c r="AU165" s="72"/>
      <c r="AV165" s="72"/>
      <c r="AW165" s="72"/>
      <c r="AX165" s="72"/>
      <c r="AY165" s="72"/>
      <c r="AZ165" s="72"/>
      <c r="BA165" s="72"/>
      <c r="BB165" s="72"/>
      <c r="BC165" s="72"/>
      <c r="BD165" s="72"/>
      <c r="BE165" s="72"/>
      <c r="BF165" s="72"/>
      <c r="BG165" s="72"/>
      <c r="BH165" s="72"/>
    </row>
    <row r="166" spans="1:60" x14ac:dyDescent="0.25">
      <c r="A166" s="72"/>
      <c r="B166" s="72"/>
      <c r="C166" s="72"/>
      <c r="D166" s="72"/>
      <c r="E166" s="72"/>
      <c r="F166" s="72"/>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c r="AO166" s="72"/>
      <c r="AP166" s="72"/>
      <c r="AQ166" s="72"/>
      <c r="AR166" s="72"/>
      <c r="AS166" s="72"/>
      <c r="AT166" s="72"/>
      <c r="AU166" s="72"/>
      <c r="AV166" s="72"/>
      <c r="AW166" s="72"/>
      <c r="AX166" s="72"/>
      <c r="AY166" s="72"/>
      <c r="AZ166" s="72"/>
      <c r="BA166" s="72"/>
      <c r="BB166" s="72"/>
      <c r="BC166" s="72"/>
      <c r="BD166" s="72"/>
      <c r="BE166" s="72"/>
      <c r="BF166" s="72"/>
      <c r="BG166" s="72"/>
      <c r="BH166" s="72"/>
    </row>
    <row r="167" spans="1:60" x14ac:dyDescent="0.25">
      <c r="A167" s="72"/>
      <c r="B167" s="72"/>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c r="AO167" s="72"/>
      <c r="AP167" s="72"/>
      <c r="AQ167" s="72"/>
      <c r="AR167" s="72"/>
      <c r="AS167" s="72"/>
      <c r="AT167" s="72"/>
      <c r="AU167" s="72"/>
      <c r="AV167" s="72"/>
      <c r="AW167" s="72"/>
      <c r="AX167" s="72"/>
      <c r="AY167" s="72"/>
      <c r="AZ167" s="72"/>
      <c r="BA167" s="72"/>
      <c r="BB167" s="72"/>
      <c r="BC167" s="72"/>
      <c r="BD167" s="72"/>
      <c r="BE167" s="72"/>
      <c r="BF167" s="72"/>
      <c r="BG167" s="72"/>
      <c r="BH167" s="72"/>
    </row>
    <row r="168" spans="1:60" x14ac:dyDescent="0.25">
      <c r="A168" s="72"/>
      <c r="B168" s="72"/>
      <c r="C168" s="72"/>
      <c r="D168" s="72"/>
      <c r="E168" s="72"/>
      <c r="F168" s="72"/>
      <c r="G168" s="72"/>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c r="AG168" s="72"/>
      <c r="AH168" s="72"/>
      <c r="AI168" s="72"/>
      <c r="AJ168" s="72"/>
      <c r="AK168" s="72"/>
      <c r="AL168" s="72"/>
      <c r="AM168" s="72"/>
      <c r="AN168" s="72"/>
      <c r="AO168" s="72"/>
      <c r="AP168" s="72"/>
      <c r="AQ168" s="72"/>
      <c r="AR168" s="72"/>
      <c r="AS168" s="72"/>
      <c r="AT168" s="72"/>
      <c r="AU168" s="72"/>
      <c r="AV168" s="72"/>
      <c r="AW168" s="72"/>
      <c r="AX168" s="72"/>
      <c r="AY168" s="72"/>
      <c r="AZ168" s="72"/>
      <c r="BA168" s="72"/>
      <c r="BB168" s="72"/>
      <c r="BC168" s="72"/>
      <c r="BD168" s="72"/>
      <c r="BE168" s="72"/>
      <c r="BF168" s="72"/>
      <c r="BG168" s="72"/>
      <c r="BH168" s="72"/>
    </row>
    <row r="169" spans="1:60" x14ac:dyDescent="0.25">
      <c r="A169" s="72"/>
      <c r="B169" s="72"/>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c r="AO169" s="72"/>
      <c r="AP169" s="72"/>
      <c r="AQ169" s="72"/>
      <c r="AR169" s="72"/>
      <c r="AS169" s="72"/>
      <c r="AT169" s="72"/>
      <c r="AU169" s="72"/>
      <c r="AV169" s="72"/>
      <c r="AW169" s="72"/>
      <c r="AX169" s="72"/>
      <c r="AY169" s="72"/>
      <c r="AZ169" s="72"/>
      <c r="BA169" s="72"/>
      <c r="BB169" s="72"/>
      <c r="BC169" s="72"/>
      <c r="BD169" s="72"/>
      <c r="BE169" s="72"/>
      <c r="BF169" s="72"/>
      <c r="BG169" s="72"/>
      <c r="BH169" s="72"/>
    </row>
    <row r="170" spans="1:60" x14ac:dyDescent="0.25">
      <c r="A170" s="72"/>
      <c r="B170" s="72"/>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c r="AG170" s="72"/>
      <c r="AH170" s="72"/>
      <c r="AI170" s="72"/>
      <c r="AJ170" s="72"/>
      <c r="AK170" s="72"/>
      <c r="AL170" s="72"/>
      <c r="AM170" s="72"/>
      <c r="AN170" s="72"/>
      <c r="AO170" s="72"/>
      <c r="AP170" s="72"/>
      <c r="AQ170" s="72"/>
      <c r="AR170" s="72"/>
      <c r="AS170" s="72"/>
      <c r="AT170" s="72"/>
      <c r="AU170" s="72"/>
      <c r="AV170" s="72"/>
      <c r="AW170" s="72"/>
      <c r="AX170" s="72"/>
      <c r="AY170" s="72"/>
      <c r="AZ170" s="72"/>
      <c r="BA170" s="72"/>
      <c r="BB170" s="72"/>
      <c r="BC170" s="72"/>
      <c r="BD170" s="72"/>
      <c r="BE170" s="72"/>
      <c r="BF170" s="72"/>
      <c r="BG170" s="72"/>
      <c r="BH170" s="72"/>
    </row>
    <row r="171" spans="1:60" x14ac:dyDescent="0.25">
      <c r="A171" s="72"/>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2"/>
      <c r="AB171" s="72"/>
      <c r="AC171" s="72"/>
      <c r="AD171" s="72"/>
      <c r="AE171" s="72"/>
      <c r="AF171" s="72"/>
      <c r="AG171" s="72"/>
      <c r="AH171" s="72"/>
      <c r="AI171" s="72"/>
      <c r="AJ171" s="72"/>
      <c r="AK171" s="72"/>
      <c r="AL171" s="72"/>
      <c r="AM171" s="72"/>
      <c r="AN171" s="72"/>
      <c r="AO171" s="72"/>
      <c r="AP171" s="72"/>
      <c r="AQ171" s="72"/>
      <c r="AR171" s="72"/>
      <c r="AS171" s="72"/>
      <c r="AT171" s="72"/>
      <c r="AU171" s="72"/>
      <c r="AV171" s="72"/>
      <c r="AW171" s="72"/>
      <c r="AX171" s="72"/>
      <c r="AY171" s="72"/>
      <c r="AZ171" s="72"/>
      <c r="BA171" s="72"/>
      <c r="BB171" s="72"/>
      <c r="BC171" s="72"/>
      <c r="BD171" s="72"/>
      <c r="BE171" s="72"/>
      <c r="BF171" s="72"/>
      <c r="BG171" s="72"/>
      <c r="BH171" s="72"/>
    </row>
    <row r="172" spans="1:60" x14ac:dyDescent="0.25">
      <c r="A172" s="72"/>
      <c r="B172" s="72"/>
      <c r="C172" s="72"/>
      <c r="D172" s="72"/>
      <c r="E172" s="72"/>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c r="AE172" s="72"/>
      <c r="AF172" s="72"/>
      <c r="AG172" s="72"/>
      <c r="AH172" s="72"/>
      <c r="AI172" s="72"/>
      <c r="AJ172" s="72"/>
      <c r="AK172" s="72"/>
      <c r="AL172" s="72"/>
      <c r="AM172" s="72"/>
      <c r="AN172" s="72"/>
      <c r="AO172" s="72"/>
      <c r="AP172" s="72"/>
      <c r="AQ172" s="72"/>
      <c r="AR172" s="72"/>
      <c r="AS172" s="72"/>
      <c r="AT172" s="72"/>
      <c r="AU172" s="72"/>
      <c r="AV172" s="72"/>
      <c r="AW172" s="72"/>
      <c r="AX172" s="72"/>
      <c r="AY172" s="72"/>
      <c r="AZ172" s="72"/>
      <c r="BA172" s="72"/>
      <c r="BB172" s="72"/>
      <c r="BC172" s="72"/>
      <c r="BD172" s="72"/>
      <c r="BE172" s="72"/>
      <c r="BF172" s="72"/>
      <c r="BG172" s="72"/>
      <c r="BH172" s="72"/>
    </row>
    <row r="173" spans="1:60" x14ac:dyDescent="0.25">
      <c r="A173" s="72"/>
      <c r="B173" s="72"/>
      <c r="C173" s="72"/>
      <c r="D173" s="72"/>
      <c r="E173" s="72"/>
      <c r="F173" s="72"/>
      <c r="G173" s="72"/>
      <c r="H173" s="72"/>
      <c r="I173" s="72"/>
      <c r="J173" s="72"/>
      <c r="K173" s="72"/>
      <c r="L173" s="72"/>
      <c r="M173" s="72"/>
      <c r="N173" s="72"/>
      <c r="O173" s="72"/>
      <c r="P173" s="72"/>
      <c r="Q173" s="72"/>
      <c r="R173" s="72"/>
      <c r="S173" s="72"/>
      <c r="T173" s="72"/>
      <c r="U173" s="72"/>
      <c r="V173" s="72"/>
      <c r="W173" s="72"/>
      <c r="X173" s="72"/>
      <c r="Y173" s="72"/>
      <c r="Z173" s="72"/>
      <c r="AA173" s="72"/>
      <c r="AB173" s="72"/>
      <c r="AC173" s="72"/>
      <c r="AD173" s="72"/>
      <c r="AE173" s="72"/>
      <c r="AF173" s="72"/>
      <c r="AG173" s="72"/>
      <c r="AH173" s="72"/>
      <c r="AI173" s="72"/>
      <c r="AJ173" s="72"/>
      <c r="AK173" s="72"/>
      <c r="AL173" s="72"/>
      <c r="AM173" s="72"/>
      <c r="AN173" s="72"/>
      <c r="AO173" s="72"/>
      <c r="AP173" s="72"/>
      <c r="AQ173" s="72"/>
      <c r="AR173" s="72"/>
      <c r="AS173" s="72"/>
      <c r="AT173" s="72"/>
      <c r="AU173" s="72"/>
      <c r="AV173" s="72"/>
      <c r="AW173" s="72"/>
      <c r="AX173" s="72"/>
      <c r="AY173" s="72"/>
      <c r="AZ173" s="72"/>
      <c r="BA173" s="72"/>
      <c r="BB173" s="72"/>
      <c r="BC173" s="72"/>
      <c r="BD173" s="72"/>
      <c r="BE173" s="72"/>
      <c r="BF173" s="72"/>
      <c r="BG173" s="72"/>
      <c r="BH173" s="72"/>
    </row>
    <row r="174" spans="1:60" x14ac:dyDescent="0.25">
      <c r="A174" s="72"/>
      <c r="B174" s="72"/>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c r="AL174" s="72"/>
      <c r="AM174" s="72"/>
      <c r="AN174" s="72"/>
      <c r="AO174" s="72"/>
      <c r="AP174" s="72"/>
      <c r="AQ174" s="72"/>
      <c r="AR174" s="72"/>
      <c r="AS174" s="72"/>
      <c r="AT174" s="72"/>
      <c r="AU174" s="72"/>
      <c r="AV174" s="72"/>
      <c r="AW174" s="72"/>
      <c r="AX174" s="72"/>
      <c r="AY174" s="72"/>
      <c r="AZ174" s="72"/>
      <c r="BA174" s="72"/>
      <c r="BB174" s="72"/>
      <c r="BC174" s="72"/>
      <c r="BD174" s="72"/>
      <c r="BE174" s="72"/>
      <c r="BF174" s="72"/>
      <c r="BG174" s="72"/>
      <c r="BH174" s="72"/>
    </row>
    <row r="175" spans="1:60" x14ac:dyDescent="0.25">
      <c r="A175" s="72"/>
      <c r="B175" s="72"/>
      <c r="C175" s="72"/>
      <c r="D175" s="72"/>
      <c r="E175" s="72"/>
      <c r="F175" s="72"/>
      <c r="G175" s="72"/>
      <c r="H175" s="72"/>
      <c r="I175" s="72"/>
      <c r="J175" s="72"/>
      <c r="K175" s="72"/>
      <c r="L175" s="72"/>
      <c r="M175" s="72"/>
      <c r="N175" s="72"/>
      <c r="O175" s="72"/>
      <c r="P175" s="72"/>
      <c r="Q175" s="72"/>
      <c r="R175" s="72"/>
      <c r="S175" s="72"/>
      <c r="T175" s="72"/>
      <c r="U175" s="72"/>
      <c r="V175" s="72"/>
      <c r="W175" s="72"/>
      <c r="X175" s="72"/>
      <c r="Y175" s="72"/>
      <c r="Z175" s="72"/>
      <c r="AA175" s="72"/>
      <c r="AB175" s="72"/>
      <c r="AC175" s="72"/>
      <c r="AD175" s="72"/>
      <c r="AE175" s="72"/>
      <c r="AF175" s="72"/>
      <c r="AG175" s="72"/>
      <c r="AH175" s="72"/>
      <c r="AI175" s="72"/>
      <c r="AJ175" s="72"/>
      <c r="AK175" s="72"/>
      <c r="AL175" s="72"/>
      <c r="AM175" s="72"/>
      <c r="AN175" s="72"/>
      <c r="AO175" s="72"/>
      <c r="AP175" s="72"/>
      <c r="AQ175" s="72"/>
      <c r="AR175" s="72"/>
      <c r="AS175" s="72"/>
      <c r="AT175" s="72"/>
      <c r="AU175" s="72"/>
      <c r="AV175" s="72"/>
      <c r="AW175" s="72"/>
      <c r="AX175" s="72"/>
      <c r="AY175" s="72"/>
      <c r="AZ175" s="72"/>
      <c r="BA175" s="72"/>
      <c r="BB175" s="72"/>
      <c r="BC175" s="72"/>
      <c r="BD175" s="72"/>
      <c r="BE175" s="72"/>
      <c r="BF175" s="72"/>
      <c r="BG175" s="72"/>
      <c r="BH175" s="72"/>
    </row>
    <row r="176" spans="1:60" x14ac:dyDescent="0.25">
      <c r="A176" s="72"/>
      <c r="B176" s="72"/>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c r="AF176" s="72"/>
      <c r="AG176" s="72"/>
      <c r="AH176" s="72"/>
      <c r="AI176" s="72"/>
      <c r="AJ176" s="72"/>
      <c r="AK176" s="72"/>
      <c r="AL176" s="72"/>
      <c r="AM176" s="72"/>
      <c r="AN176" s="72"/>
      <c r="AO176" s="72"/>
      <c r="AP176" s="72"/>
      <c r="AQ176" s="72"/>
      <c r="AR176" s="72"/>
      <c r="AS176" s="72"/>
      <c r="AT176" s="72"/>
      <c r="AU176" s="72"/>
      <c r="AV176" s="72"/>
      <c r="AW176" s="72"/>
      <c r="AX176" s="72"/>
      <c r="AY176" s="72"/>
      <c r="AZ176" s="72"/>
      <c r="BA176" s="72"/>
      <c r="BB176" s="72"/>
      <c r="BC176" s="72"/>
      <c r="BD176" s="72"/>
      <c r="BE176" s="72"/>
      <c r="BF176" s="72"/>
      <c r="BG176" s="72"/>
      <c r="BH176" s="72"/>
    </row>
    <row r="177" spans="1:60" x14ac:dyDescent="0.25">
      <c r="A177" s="72"/>
      <c r="B177" s="72"/>
      <c r="C177" s="72"/>
      <c r="D177" s="72"/>
      <c r="E177" s="72"/>
      <c r="F177" s="72"/>
      <c r="G177" s="72"/>
      <c r="H177" s="72"/>
      <c r="I177" s="72"/>
      <c r="J177" s="72"/>
      <c r="K177" s="72"/>
      <c r="L177" s="72"/>
      <c r="M177" s="72"/>
      <c r="N177" s="72"/>
      <c r="O177" s="72"/>
      <c r="P177" s="72"/>
      <c r="Q177" s="72"/>
      <c r="R177" s="72"/>
      <c r="S177" s="72"/>
      <c r="T177" s="72"/>
      <c r="U177" s="72"/>
      <c r="V177" s="72"/>
      <c r="W177" s="72"/>
      <c r="X177" s="72"/>
      <c r="Y177" s="72"/>
      <c r="Z177" s="72"/>
      <c r="AA177" s="72"/>
      <c r="AB177" s="72"/>
      <c r="AC177" s="72"/>
      <c r="AD177" s="72"/>
      <c r="AE177" s="72"/>
      <c r="AF177" s="72"/>
      <c r="AG177" s="72"/>
      <c r="AH177" s="72"/>
      <c r="AI177" s="72"/>
      <c r="AJ177" s="72"/>
      <c r="AK177" s="72"/>
      <c r="AL177" s="72"/>
      <c r="AM177" s="72"/>
      <c r="AN177" s="72"/>
      <c r="AO177" s="72"/>
      <c r="AP177" s="72"/>
      <c r="AQ177" s="72"/>
      <c r="AR177" s="72"/>
      <c r="AS177" s="72"/>
      <c r="AT177" s="72"/>
      <c r="AU177" s="72"/>
      <c r="AV177" s="72"/>
      <c r="AW177" s="72"/>
      <c r="AX177" s="72"/>
      <c r="AY177" s="72"/>
      <c r="AZ177" s="72"/>
      <c r="BA177" s="72"/>
      <c r="BB177" s="72"/>
      <c r="BC177" s="72"/>
      <c r="BD177" s="72"/>
      <c r="BE177" s="72"/>
      <c r="BF177" s="72"/>
      <c r="BG177" s="72"/>
      <c r="BH177" s="72"/>
    </row>
    <row r="178" spans="1:60" x14ac:dyDescent="0.25">
      <c r="A178" s="72"/>
      <c r="B178" s="72"/>
      <c r="C178" s="72"/>
      <c r="D178" s="72"/>
      <c r="E178" s="72"/>
      <c r="F178" s="72"/>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c r="AE178" s="72"/>
      <c r="AF178" s="72"/>
      <c r="AG178" s="72"/>
      <c r="AH178" s="72"/>
      <c r="AI178" s="72"/>
      <c r="AJ178" s="72"/>
      <c r="AK178" s="72"/>
      <c r="AL178" s="72"/>
      <c r="AM178" s="72"/>
      <c r="AN178" s="72"/>
      <c r="AO178" s="72"/>
      <c r="AP178" s="72"/>
      <c r="AQ178" s="72"/>
      <c r="AR178" s="72"/>
      <c r="AS178" s="72"/>
      <c r="AT178" s="72"/>
      <c r="AU178" s="72"/>
      <c r="AV178" s="72"/>
      <c r="AW178" s="72"/>
      <c r="AX178" s="72"/>
      <c r="AY178" s="72"/>
      <c r="AZ178" s="72"/>
      <c r="BA178" s="72"/>
      <c r="BB178" s="72"/>
      <c r="BC178" s="72"/>
      <c r="BD178" s="72"/>
      <c r="BE178" s="72"/>
      <c r="BF178" s="72"/>
      <c r="BG178" s="72"/>
      <c r="BH178" s="72"/>
    </row>
    <row r="179" spans="1:60" x14ac:dyDescent="0.25">
      <c r="A179" s="72"/>
      <c r="B179" s="72"/>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2"/>
      <c r="AR179" s="72"/>
      <c r="AS179" s="72"/>
      <c r="AT179" s="72"/>
      <c r="AU179" s="72"/>
      <c r="AV179" s="72"/>
      <c r="AW179" s="72"/>
      <c r="AX179" s="72"/>
      <c r="AY179" s="72"/>
      <c r="AZ179" s="72"/>
      <c r="BA179" s="72"/>
      <c r="BB179" s="72"/>
      <c r="BC179" s="72"/>
      <c r="BD179" s="72"/>
      <c r="BE179" s="72"/>
      <c r="BF179" s="72"/>
      <c r="BG179" s="72"/>
      <c r="BH179" s="72"/>
    </row>
    <row r="180" spans="1:60" x14ac:dyDescent="0.25">
      <c r="A180" s="72"/>
      <c r="B180" s="72"/>
      <c r="C180" s="72"/>
      <c r="D180" s="72"/>
      <c r="E180" s="72"/>
      <c r="F180" s="72"/>
      <c r="G180" s="72"/>
      <c r="H180" s="72"/>
      <c r="I180" s="72"/>
      <c r="J180" s="72"/>
      <c r="K180" s="72"/>
      <c r="L180" s="72"/>
      <c r="M180" s="72"/>
      <c r="N180" s="72"/>
      <c r="O180" s="72"/>
      <c r="P180" s="72"/>
      <c r="Q180" s="72"/>
      <c r="R180" s="72"/>
      <c r="S180" s="72"/>
      <c r="T180" s="72"/>
      <c r="U180" s="72"/>
      <c r="V180" s="72"/>
      <c r="W180" s="72"/>
      <c r="X180" s="72"/>
      <c r="Y180" s="72"/>
      <c r="Z180" s="72"/>
      <c r="AA180" s="72"/>
      <c r="AB180" s="72"/>
      <c r="AC180" s="72"/>
      <c r="AD180" s="72"/>
      <c r="AE180" s="72"/>
      <c r="AF180" s="72"/>
      <c r="AG180" s="72"/>
      <c r="AH180" s="72"/>
      <c r="AI180" s="72"/>
      <c r="AJ180" s="72"/>
      <c r="AK180" s="72"/>
      <c r="AL180" s="72"/>
      <c r="AM180" s="72"/>
      <c r="AN180" s="72"/>
      <c r="AO180" s="72"/>
      <c r="AP180" s="72"/>
      <c r="AQ180" s="72"/>
      <c r="AR180" s="72"/>
      <c r="AS180" s="72"/>
      <c r="AT180" s="72"/>
      <c r="AU180" s="72"/>
      <c r="AV180" s="72"/>
      <c r="AW180" s="72"/>
      <c r="AX180" s="72"/>
      <c r="AY180" s="72"/>
      <c r="AZ180" s="72"/>
      <c r="BA180" s="72"/>
      <c r="BB180" s="72"/>
      <c r="BC180" s="72"/>
      <c r="BD180" s="72"/>
      <c r="BE180" s="72"/>
      <c r="BF180" s="72"/>
      <c r="BG180" s="72"/>
      <c r="BH180" s="72"/>
    </row>
    <row r="181" spans="1:60" x14ac:dyDescent="0.25">
      <c r="A181" s="72"/>
      <c r="B181" s="72"/>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Q181" s="72"/>
      <c r="AR181" s="72"/>
      <c r="AS181" s="72"/>
      <c r="AT181" s="72"/>
      <c r="AU181" s="72"/>
      <c r="AV181" s="72"/>
      <c r="AW181" s="72"/>
      <c r="AX181" s="72"/>
      <c r="AY181" s="72"/>
      <c r="AZ181" s="72"/>
      <c r="BA181" s="72"/>
      <c r="BB181" s="72"/>
      <c r="BC181" s="72"/>
      <c r="BD181" s="72"/>
      <c r="BE181" s="72"/>
      <c r="BF181" s="72"/>
      <c r="BG181" s="72"/>
      <c r="BH181" s="72"/>
    </row>
    <row r="182" spans="1:60" x14ac:dyDescent="0.25">
      <c r="A182" s="72"/>
      <c r="B182" s="72"/>
      <c r="C182" s="72"/>
      <c r="D182" s="72"/>
      <c r="E182" s="72"/>
      <c r="F182" s="72"/>
      <c r="G182" s="72"/>
      <c r="H182" s="72"/>
      <c r="I182" s="72"/>
      <c r="J182" s="72"/>
      <c r="K182" s="72"/>
      <c r="L182" s="72"/>
      <c r="M182" s="72"/>
      <c r="N182" s="72"/>
      <c r="O182" s="72"/>
      <c r="P182" s="72"/>
      <c r="Q182" s="72"/>
      <c r="R182" s="72"/>
      <c r="S182" s="72"/>
      <c r="T182" s="72"/>
      <c r="U182" s="72"/>
      <c r="V182" s="72"/>
      <c r="W182" s="72"/>
      <c r="X182" s="72"/>
      <c r="Y182" s="72"/>
      <c r="Z182" s="72"/>
      <c r="AA182" s="72"/>
      <c r="AB182" s="72"/>
      <c r="AC182" s="72"/>
      <c r="AD182" s="72"/>
      <c r="AE182" s="72"/>
      <c r="AF182" s="72"/>
      <c r="AG182" s="72"/>
      <c r="AH182" s="72"/>
      <c r="AI182" s="72"/>
      <c r="AJ182" s="72"/>
      <c r="AK182" s="72"/>
      <c r="AL182" s="72"/>
      <c r="AM182" s="72"/>
      <c r="AN182" s="72"/>
      <c r="AO182" s="72"/>
      <c r="AP182" s="72"/>
      <c r="AQ182" s="72"/>
      <c r="AR182" s="72"/>
      <c r="AS182" s="72"/>
      <c r="AT182" s="72"/>
      <c r="AU182" s="72"/>
      <c r="AV182" s="72"/>
      <c r="AW182" s="72"/>
      <c r="AX182" s="72"/>
      <c r="AY182" s="72"/>
      <c r="AZ182" s="72"/>
      <c r="BA182" s="72"/>
      <c r="BB182" s="72"/>
      <c r="BC182" s="72"/>
      <c r="BD182" s="72"/>
      <c r="BE182" s="72"/>
      <c r="BF182" s="72"/>
      <c r="BG182" s="72"/>
      <c r="BH182" s="72"/>
    </row>
    <row r="183" spans="1:60" x14ac:dyDescent="0.25">
      <c r="A183" s="72"/>
      <c r="B183" s="72"/>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c r="AO183" s="72"/>
      <c r="AP183" s="72"/>
      <c r="AQ183" s="72"/>
      <c r="AR183" s="72"/>
      <c r="AS183" s="72"/>
      <c r="AT183" s="72"/>
      <c r="AU183" s="72"/>
      <c r="AV183" s="72"/>
      <c r="AW183" s="72"/>
      <c r="AX183" s="72"/>
      <c r="AY183" s="72"/>
      <c r="AZ183" s="72"/>
      <c r="BA183" s="72"/>
      <c r="BB183" s="72"/>
      <c r="BC183" s="72"/>
      <c r="BD183" s="72"/>
      <c r="BE183" s="72"/>
      <c r="BF183" s="72"/>
      <c r="BG183" s="72"/>
      <c r="BH183" s="72"/>
    </row>
    <row r="184" spans="1:60" x14ac:dyDescent="0.25">
      <c r="A184" s="72"/>
      <c r="B184" s="72"/>
      <c r="C184" s="72"/>
      <c r="D184" s="72"/>
      <c r="E184" s="72"/>
      <c r="F184" s="72"/>
      <c r="G184" s="72"/>
      <c r="H184" s="72"/>
      <c r="I184" s="72"/>
      <c r="J184" s="72"/>
      <c r="K184" s="72"/>
      <c r="L184" s="72"/>
      <c r="M184" s="72"/>
      <c r="N184" s="72"/>
      <c r="O184" s="72"/>
      <c r="P184" s="72"/>
      <c r="Q184" s="72"/>
      <c r="R184" s="72"/>
      <c r="S184" s="72"/>
      <c r="T184" s="72"/>
      <c r="U184" s="72"/>
      <c r="V184" s="72"/>
      <c r="W184" s="72"/>
      <c r="X184" s="72"/>
      <c r="Y184" s="72"/>
      <c r="Z184" s="72"/>
      <c r="AA184" s="72"/>
      <c r="AB184" s="72"/>
      <c r="AC184" s="72"/>
      <c r="AD184" s="72"/>
      <c r="AE184" s="72"/>
      <c r="AF184" s="72"/>
      <c r="AG184" s="72"/>
      <c r="AH184" s="72"/>
      <c r="AI184" s="72"/>
      <c r="AJ184" s="72"/>
      <c r="AK184" s="72"/>
      <c r="AL184" s="72"/>
      <c r="AM184" s="72"/>
      <c r="AN184" s="72"/>
      <c r="AO184" s="72"/>
      <c r="AP184" s="72"/>
      <c r="AQ184" s="72"/>
      <c r="AR184" s="72"/>
      <c r="AS184" s="72"/>
      <c r="AT184" s="72"/>
      <c r="AU184" s="72"/>
      <c r="AV184" s="72"/>
      <c r="AW184" s="72"/>
      <c r="AX184" s="72"/>
      <c r="AY184" s="72"/>
      <c r="AZ184" s="72"/>
      <c r="BA184" s="72"/>
      <c r="BB184" s="72"/>
      <c r="BC184" s="72"/>
      <c r="BD184" s="72"/>
      <c r="BE184" s="72"/>
      <c r="BF184" s="72"/>
      <c r="BG184" s="72"/>
      <c r="BH184" s="72"/>
    </row>
    <row r="185" spans="1:60" x14ac:dyDescent="0.25">
      <c r="A185" s="72"/>
      <c r="B185" s="72"/>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c r="AB185" s="72"/>
      <c r="AC185" s="72"/>
      <c r="AD185" s="72"/>
      <c r="AE185" s="72"/>
      <c r="AF185" s="72"/>
      <c r="AG185" s="72"/>
      <c r="AH185" s="72"/>
      <c r="AI185" s="72"/>
      <c r="AJ185" s="72"/>
      <c r="AK185" s="72"/>
      <c r="AL185" s="72"/>
      <c r="AM185" s="72"/>
      <c r="AN185" s="72"/>
      <c r="AO185" s="72"/>
      <c r="AP185" s="72"/>
      <c r="AQ185" s="72"/>
      <c r="AR185" s="72"/>
      <c r="AS185" s="72"/>
      <c r="AT185" s="72"/>
      <c r="AU185" s="72"/>
      <c r="AV185" s="72"/>
      <c r="AW185" s="72"/>
      <c r="AX185" s="72"/>
      <c r="AY185" s="72"/>
      <c r="AZ185" s="72"/>
      <c r="BA185" s="72"/>
      <c r="BB185" s="72"/>
      <c r="BC185" s="72"/>
      <c r="BD185" s="72"/>
      <c r="BE185" s="72"/>
      <c r="BF185" s="72"/>
      <c r="BG185" s="72"/>
      <c r="BH185" s="72"/>
    </row>
    <row r="186" spans="1:60" x14ac:dyDescent="0.25">
      <c r="A186" s="72"/>
      <c r="B186" s="72"/>
      <c r="C186" s="72"/>
      <c r="D186" s="72"/>
      <c r="E186" s="72"/>
      <c r="F186" s="72"/>
      <c r="G186" s="72"/>
      <c r="H186" s="72"/>
      <c r="I186" s="72"/>
      <c r="J186" s="72"/>
      <c r="K186" s="72"/>
      <c r="L186" s="72"/>
      <c r="M186" s="72"/>
      <c r="N186" s="72"/>
      <c r="O186" s="72"/>
      <c r="P186" s="72"/>
      <c r="Q186" s="72"/>
      <c r="R186" s="72"/>
      <c r="S186" s="72"/>
      <c r="T186" s="72"/>
      <c r="U186" s="72"/>
      <c r="V186" s="72"/>
      <c r="W186" s="72"/>
      <c r="X186" s="72"/>
      <c r="Y186" s="72"/>
      <c r="Z186" s="72"/>
      <c r="AA186" s="72"/>
      <c r="AB186" s="72"/>
      <c r="AC186" s="72"/>
      <c r="AD186" s="72"/>
      <c r="AE186" s="72"/>
      <c r="AF186" s="72"/>
      <c r="AG186" s="72"/>
      <c r="AH186" s="72"/>
      <c r="AI186" s="72"/>
      <c r="AJ186" s="72"/>
      <c r="AK186" s="72"/>
      <c r="AL186" s="72"/>
      <c r="AM186" s="72"/>
      <c r="AN186" s="72"/>
      <c r="AO186" s="72"/>
      <c r="AP186" s="72"/>
      <c r="AQ186" s="72"/>
      <c r="AR186" s="72"/>
      <c r="AS186" s="72"/>
      <c r="AT186" s="72"/>
      <c r="AU186" s="72"/>
      <c r="AV186" s="72"/>
      <c r="AW186" s="72"/>
      <c r="AX186" s="72"/>
      <c r="AY186" s="72"/>
      <c r="AZ186" s="72"/>
      <c r="BA186" s="72"/>
      <c r="BB186" s="72"/>
      <c r="BC186" s="72"/>
      <c r="BD186" s="72"/>
      <c r="BE186" s="72"/>
      <c r="BF186" s="72"/>
      <c r="BG186" s="72"/>
      <c r="BH186" s="72"/>
    </row>
    <row r="187" spans="1:60" x14ac:dyDescent="0.25">
      <c r="A187" s="72"/>
      <c r="B187" s="72"/>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c r="AA187" s="72"/>
      <c r="AB187" s="72"/>
      <c r="AC187" s="72"/>
      <c r="AD187" s="72"/>
      <c r="AE187" s="72"/>
      <c r="AF187" s="72"/>
      <c r="AG187" s="72"/>
      <c r="AH187" s="72"/>
      <c r="AI187" s="72"/>
      <c r="AJ187" s="72"/>
      <c r="AK187" s="72"/>
      <c r="AL187" s="72"/>
      <c r="AM187" s="72"/>
      <c r="AN187" s="72"/>
      <c r="AO187" s="72"/>
      <c r="AP187" s="72"/>
      <c r="AQ187" s="72"/>
      <c r="AR187" s="72"/>
      <c r="AS187" s="72"/>
      <c r="AT187" s="72"/>
      <c r="AU187" s="72"/>
      <c r="AV187" s="72"/>
      <c r="AW187" s="72"/>
      <c r="AX187" s="72"/>
      <c r="AY187" s="72"/>
      <c r="AZ187" s="72"/>
      <c r="BA187" s="72"/>
      <c r="BB187" s="72"/>
      <c r="BC187" s="72"/>
      <c r="BD187" s="72"/>
      <c r="BE187" s="72"/>
      <c r="BF187" s="72"/>
      <c r="BG187" s="72"/>
      <c r="BH187" s="72"/>
    </row>
    <row r="188" spans="1:60" x14ac:dyDescent="0.25">
      <c r="A188" s="72"/>
      <c r="B188" s="72"/>
      <c r="C188" s="72"/>
      <c r="D188" s="72"/>
      <c r="E188" s="72"/>
      <c r="F188" s="72"/>
      <c r="G188" s="72"/>
      <c r="H188" s="72"/>
      <c r="I188" s="72"/>
      <c r="J188" s="72"/>
      <c r="K188" s="72"/>
      <c r="L188" s="72"/>
      <c r="M188" s="72"/>
      <c r="N188" s="72"/>
      <c r="O188" s="72"/>
      <c r="P188" s="72"/>
      <c r="Q188" s="72"/>
      <c r="R188" s="72"/>
      <c r="S188" s="72"/>
      <c r="T188" s="72"/>
      <c r="U188" s="72"/>
      <c r="V188" s="72"/>
      <c r="W188" s="72"/>
      <c r="X188" s="72"/>
      <c r="Y188" s="72"/>
      <c r="Z188" s="72"/>
      <c r="AA188" s="72"/>
      <c r="AB188" s="72"/>
      <c r="AC188" s="72"/>
      <c r="AD188" s="72"/>
      <c r="AE188" s="72"/>
      <c r="AF188" s="72"/>
      <c r="AG188" s="72"/>
      <c r="AH188" s="72"/>
      <c r="AI188" s="72"/>
      <c r="AJ188" s="72"/>
      <c r="AK188" s="72"/>
      <c r="AL188" s="72"/>
      <c r="AM188" s="72"/>
      <c r="AN188" s="72"/>
      <c r="AO188" s="72"/>
      <c r="AP188" s="72"/>
      <c r="AQ188" s="72"/>
      <c r="AR188" s="72"/>
      <c r="AS188" s="72"/>
      <c r="AT188" s="72"/>
      <c r="AU188" s="72"/>
      <c r="AV188" s="72"/>
      <c r="AW188" s="72"/>
      <c r="AX188" s="72"/>
      <c r="AY188" s="72"/>
      <c r="AZ188" s="72"/>
      <c r="BA188" s="72"/>
      <c r="BB188" s="72"/>
      <c r="BC188" s="72"/>
      <c r="BD188" s="72"/>
      <c r="BE188" s="72"/>
      <c r="BF188" s="72"/>
      <c r="BG188" s="72"/>
      <c r="BH188" s="72"/>
    </row>
    <row r="189" spans="1:60" x14ac:dyDescent="0.25">
      <c r="A189" s="72"/>
      <c r="B189" s="72"/>
      <c r="C189" s="72"/>
      <c r="D189" s="72"/>
      <c r="E189" s="72"/>
      <c r="F189" s="72"/>
      <c r="G189" s="72"/>
      <c r="H189" s="72"/>
      <c r="I189" s="72"/>
      <c r="J189" s="72"/>
      <c r="K189" s="72"/>
      <c r="L189" s="72"/>
      <c r="M189" s="72"/>
      <c r="N189" s="72"/>
      <c r="O189" s="72"/>
      <c r="P189" s="72"/>
      <c r="Q189" s="72"/>
      <c r="R189" s="72"/>
      <c r="S189" s="72"/>
      <c r="T189" s="72"/>
      <c r="U189" s="72"/>
      <c r="V189" s="72"/>
      <c r="W189" s="72"/>
      <c r="X189" s="72"/>
      <c r="Y189" s="72"/>
      <c r="Z189" s="72"/>
      <c r="AA189" s="72"/>
      <c r="AB189" s="72"/>
      <c r="AC189" s="72"/>
      <c r="AD189" s="72"/>
      <c r="AE189" s="72"/>
      <c r="AF189" s="72"/>
      <c r="AG189" s="72"/>
      <c r="AH189" s="72"/>
      <c r="AI189" s="72"/>
      <c r="AJ189" s="72"/>
      <c r="AK189" s="72"/>
      <c r="AL189" s="72"/>
      <c r="AM189" s="72"/>
      <c r="AN189" s="72"/>
      <c r="AO189" s="72"/>
      <c r="AP189" s="72"/>
      <c r="AQ189" s="72"/>
      <c r="AR189" s="72"/>
      <c r="AS189" s="72"/>
      <c r="AT189" s="72"/>
      <c r="AU189" s="72"/>
      <c r="AV189" s="72"/>
      <c r="AW189" s="72"/>
      <c r="AX189" s="72"/>
      <c r="AY189" s="72"/>
      <c r="AZ189" s="72"/>
      <c r="BA189" s="72"/>
      <c r="BB189" s="72"/>
      <c r="BC189" s="72"/>
      <c r="BD189" s="72"/>
      <c r="BE189" s="72"/>
      <c r="BF189" s="72"/>
      <c r="BG189" s="72"/>
      <c r="BH189" s="72"/>
    </row>
    <row r="190" spans="1:60" x14ac:dyDescent="0.25">
      <c r="A190" s="72"/>
      <c r="B190" s="72"/>
      <c r="C190" s="72"/>
      <c r="D190" s="72"/>
      <c r="E190" s="72"/>
      <c r="F190" s="72"/>
      <c r="G190" s="72"/>
      <c r="H190" s="72"/>
      <c r="I190" s="72"/>
      <c r="J190" s="72"/>
      <c r="K190" s="72"/>
      <c r="L190" s="72"/>
      <c r="M190" s="72"/>
      <c r="N190" s="72"/>
      <c r="O190" s="72"/>
      <c r="P190" s="72"/>
      <c r="Q190" s="72"/>
      <c r="R190" s="72"/>
      <c r="S190" s="72"/>
      <c r="T190" s="72"/>
      <c r="U190" s="72"/>
      <c r="V190" s="72"/>
      <c r="W190" s="72"/>
      <c r="X190" s="72"/>
      <c r="Y190" s="72"/>
      <c r="Z190" s="72"/>
      <c r="AA190" s="72"/>
      <c r="AB190" s="72"/>
      <c r="AC190" s="72"/>
      <c r="AD190" s="72"/>
      <c r="AE190" s="72"/>
      <c r="AF190" s="72"/>
      <c r="AG190" s="72"/>
      <c r="AH190" s="72"/>
      <c r="AI190" s="72"/>
      <c r="AJ190" s="72"/>
      <c r="AK190" s="72"/>
      <c r="AL190" s="72"/>
      <c r="AM190" s="72"/>
      <c r="AN190" s="72"/>
      <c r="AO190" s="72"/>
      <c r="AP190" s="72"/>
      <c r="AQ190" s="72"/>
      <c r="AR190" s="72"/>
      <c r="AS190" s="72"/>
      <c r="AT190" s="72"/>
      <c r="AU190" s="72"/>
      <c r="AV190" s="72"/>
      <c r="AW190" s="72"/>
      <c r="AX190" s="72"/>
      <c r="AY190" s="72"/>
      <c r="AZ190" s="72"/>
      <c r="BA190" s="72"/>
      <c r="BB190" s="72"/>
      <c r="BC190" s="72"/>
      <c r="BD190" s="72"/>
      <c r="BE190" s="72"/>
      <c r="BF190" s="72"/>
      <c r="BG190" s="72"/>
      <c r="BH190" s="72"/>
    </row>
    <row r="191" spans="1:60" x14ac:dyDescent="0.25">
      <c r="A191" s="72"/>
      <c r="J191" s="72"/>
      <c r="K191" s="72"/>
      <c r="L191" s="72"/>
      <c r="M191" s="72"/>
      <c r="N191" s="72"/>
      <c r="O191" s="72"/>
      <c r="P191" s="72"/>
      <c r="Q191" s="72"/>
      <c r="R191" s="72"/>
      <c r="S191" s="72"/>
      <c r="T191" s="72"/>
      <c r="U191" s="72"/>
      <c r="V191" s="72"/>
      <c r="W191" s="72"/>
      <c r="X191" s="72"/>
      <c r="Y191" s="72"/>
      <c r="Z191" s="72"/>
      <c r="AA191" s="72"/>
      <c r="AB191" s="72"/>
      <c r="AC191" s="72"/>
      <c r="AD191" s="72"/>
      <c r="AE191" s="72"/>
      <c r="AF191" s="72"/>
      <c r="AG191" s="72"/>
      <c r="AH191" s="72"/>
      <c r="AI191" s="72"/>
      <c r="AJ191" s="72"/>
      <c r="AK191" s="72"/>
      <c r="AL191" s="72"/>
      <c r="AM191" s="72"/>
      <c r="AN191" s="72"/>
      <c r="AO191" s="72"/>
      <c r="AP191" s="72"/>
      <c r="AQ191" s="72"/>
      <c r="AR191" s="72"/>
      <c r="AS191" s="72"/>
      <c r="AT191" s="72"/>
      <c r="AU191" s="72"/>
      <c r="AV191" s="72"/>
      <c r="AW191" s="72"/>
      <c r="AX191" s="72"/>
      <c r="AY191" s="72"/>
      <c r="AZ191" s="72"/>
      <c r="BA191" s="72"/>
      <c r="BB191" s="72"/>
      <c r="BC191" s="72"/>
      <c r="BD191" s="72"/>
      <c r="BE191" s="72"/>
      <c r="BF191" s="72"/>
      <c r="BG191" s="72"/>
      <c r="BH191" s="72"/>
    </row>
    <row r="192" spans="1:60" x14ac:dyDescent="0.25">
      <c r="A192" s="72"/>
      <c r="J192" s="72"/>
      <c r="K192" s="72"/>
      <c r="L192" s="72"/>
      <c r="M192" s="72"/>
      <c r="N192" s="72"/>
      <c r="O192" s="72"/>
      <c r="P192" s="72"/>
      <c r="Q192" s="72"/>
      <c r="R192" s="72"/>
      <c r="S192" s="72"/>
      <c r="T192" s="72"/>
      <c r="U192" s="72"/>
      <c r="V192" s="72"/>
      <c r="W192" s="72"/>
      <c r="X192" s="72"/>
      <c r="Y192" s="72"/>
      <c r="Z192" s="72"/>
      <c r="AA192" s="72"/>
      <c r="AB192" s="72"/>
      <c r="AC192" s="72"/>
      <c r="AD192" s="72"/>
      <c r="AE192" s="72"/>
      <c r="AF192" s="72"/>
      <c r="AG192" s="72"/>
      <c r="AH192" s="72"/>
      <c r="AI192" s="72"/>
      <c r="AJ192" s="72"/>
      <c r="AK192" s="72"/>
      <c r="AL192" s="72"/>
      <c r="AM192" s="72"/>
      <c r="AN192" s="72"/>
      <c r="AO192" s="72"/>
      <c r="AP192" s="72"/>
      <c r="AQ192" s="72"/>
      <c r="AR192" s="72"/>
      <c r="AS192" s="72"/>
      <c r="AT192" s="72"/>
      <c r="AU192" s="72"/>
      <c r="AV192" s="72"/>
      <c r="AW192" s="72"/>
      <c r="AX192" s="72"/>
      <c r="AY192" s="72"/>
      <c r="AZ192" s="72"/>
      <c r="BA192" s="72"/>
      <c r="BB192" s="72"/>
      <c r="BC192" s="72"/>
      <c r="BD192" s="72"/>
      <c r="BE192" s="72"/>
      <c r="BF192" s="72"/>
      <c r="BG192" s="72"/>
      <c r="BH192" s="72"/>
    </row>
    <row r="193" spans="1:60" x14ac:dyDescent="0.25">
      <c r="A193" s="72"/>
      <c r="J193" s="72"/>
      <c r="K193" s="72"/>
      <c r="L193" s="72"/>
      <c r="M193" s="72"/>
      <c r="N193" s="72"/>
      <c r="O193" s="72"/>
      <c r="P193" s="72"/>
      <c r="Q193" s="72"/>
      <c r="R193" s="72"/>
      <c r="S193" s="72"/>
      <c r="T193" s="72"/>
      <c r="U193" s="72"/>
      <c r="V193" s="72"/>
      <c r="W193" s="72"/>
      <c r="X193" s="72"/>
      <c r="Y193" s="72"/>
      <c r="Z193" s="72"/>
      <c r="AA193" s="72"/>
      <c r="AB193" s="72"/>
      <c r="AC193" s="72"/>
      <c r="AD193" s="72"/>
      <c r="AE193" s="72"/>
      <c r="AF193" s="72"/>
      <c r="AG193" s="72"/>
      <c r="AH193" s="72"/>
      <c r="AI193" s="72"/>
      <c r="AJ193" s="72"/>
      <c r="AK193" s="72"/>
      <c r="AL193" s="72"/>
      <c r="AM193" s="72"/>
      <c r="AN193" s="72"/>
      <c r="AO193" s="72"/>
      <c r="AP193" s="72"/>
      <c r="AQ193" s="72"/>
      <c r="AR193" s="72"/>
      <c r="AS193" s="72"/>
      <c r="AT193" s="72"/>
      <c r="AU193" s="72"/>
      <c r="AV193" s="72"/>
      <c r="AW193" s="72"/>
      <c r="AX193" s="72"/>
      <c r="AY193" s="72"/>
      <c r="AZ193" s="72"/>
      <c r="BA193" s="72"/>
      <c r="BB193" s="72"/>
      <c r="BC193" s="72"/>
      <c r="BD193" s="72"/>
      <c r="BE193" s="72"/>
      <c r="BF193" s="72"/>
      <c r="BG193" s="72"/>
      <c r="BH193" s="72"/>
    </row>
    <row r="194" spans="1:60" x14ac:dyDescent="0.25">
      <c r="A194" s="72"/>
      <c r="J194" s="72"/>
      <c r="K194" s="72"/>
      <c r="L194" s="72"/>
      <c r="M194" s="72"/>
      <c r="N194" s="72"/>
      <c r="O194" s="72"/>
      <c r="P194" s="72"/>
      <c r="Q194" s="72"/>
      <c r="R194" s="72"/>
      <c r="S194" s="72"/>
      <c r="T194" s="72"/>
      <c r="U194" s="72"/>
      <c r="V194" s="72"/>
      <c r="W194" s="72"/>
      <c r="X194" s="72"/>
      <c r="Y194" s="72"/>
      <c r="Z194" s="72"/>
      <c r="AA194" s="72"/>
      <c r="AB194" s="72"/>
      <c r="AC194" s="72"/>
      <c r="AD194" s="72"/>
      <c r="AE194" s="72"/>
      <c r="AF194" s="72"/>
      <c r="AG194" s="72"/>
      <c r="AH194" s="72"/>
      <c r="AI194" s="72"/>
      <c r="AJ194" s="72"/>
      <c r="AK194" s="72"/>
      <c r="AL194" s="72"/>
      <c r="AM194" s="72"/>
      <c r="AN194" s="72"/>
      <c r="AO194" s="72"/>
      <c r="AP194" s="72"/>
      <c r="AQ194" s="72"/>
      <c r="AR194" s="72"/>
      <c r="AS194" s="72"/>
      <c r="AT194" s="72"/>
      <c r="AU194" s="72"/>
      <c r="AV194" s="72"/>
      <c r="AW194" s="72"/>
      <c r="AX194" s="72"/>
      <c r="AY194" s="72"/>
      <c r="AZ194" s="72"/>
      <c r="BA194" s="72"/>
      <c r="BB194" s="72"/>
      <c r="BC194" s="72"/>
      <c r="BD194" s="72"/>
      <c r="BE194" s="72"/>
      <c r="BF194" s="72"/>
      <c r="BG194" s="72"/>
      <c r="BH194" s="72"/>
    </row>
    <row r="195" spans="1:60" x14ac:dyDescent="0.25">
      <c r="A195" s="72"/>
      <c r="J195" s="72"/>
      <c r="K195" s="72"/>
      <c r="L195" s="72"/>
      <c r="M195" s="72"/>
      <c r="N195" s="72"/>
      <c r="O195" s="72"/>
      <c r="P195" s="72"/>
      <c r="Q195" s="72"/>
      <c r="R195" s="72"/>
      <c r="S195" s="72"/>
      <c r="T195" s="72"/>
      <c r="U195" s="72"/>
      <c r="V195" s="72"/>
      <c r="W195" s="72"/>
      <c r="X195" s="72"/>
      <c r="Y195" s="72"/>
      <c r="Z195" s="72"/>
      <c r="AA195" s="72"/>
      <c r="AB195" s="72"/>
      <c r="AC195" s="72"/>
      <c r="AD195" s="72"/>
      <c r="AE195" s="72"/>
      <c r="AF195" s="72"/>
      <c r="AG195" s="72"/>
      <c r="AH195" s="72"/>
      <c r="AI195" s="72"/>
      <c r="AJ195" s="72"/>
      <c r="AK195" s="72"/>
      <c r="AL195" s="72"/>
      <c r="AM195" s="72"/>
      <c r="AN195" s="72"/>
      <c r="AO195" s="72"/>
      <c r="AP195" s="72"/>
      <c r="AQ195" s="72"/>
      <c r="AR195" s="72"/>
      <c r="AS195" s="72"/>
      <c r="AT195" s="72"/>
      <c r="AU195" s="72"/>
      <c r="AV195" s="72"/>
      <c r="AW195" s="72"/>
      <c r="AX195" s="72"/>
      <c r="AY195" s="72"/>
      <c r="AZ195" s="72"/>
      <c r="BA195" s="72"/>
      <c r="BB195" s="72"/>
      <c r="BC195" s="72"/>
      <c r="BD195" s="72"/>
      <c r="BE195" s="72"/>
      <c r="BF195" s="72"/>
      <c r="BG195" s="72"/>
      <c r="BH195" s="72"/>
    </row>
    <row r="196" spans="1:60" x14ac:dyDescent="0.25">
      <c r="A196" s="72"/>
      <c r="J196" s="72"/>
      <c r="K196" s="72"/>
      <c r="L196" s="72"/>
      <c r="M196" s="72"/>
      <c r="N196" s="72"/>
      <c r="O196" s="72"/>
      <c r="P196" s="72"/>
      <c r="Q196" s="72"/>
      <c r="R196" s="72"/>
      <c r="S196" s="72"/>
      <c r="T196" s="72"/>
      <c r="U196" s="72"/>
      <c r="V196" s="72"/>
      <c r="W196" s="72"/>
      <c r="X196" s="72"/>
      <c r="Y196" s="72"/>
      <c r="Z196" s="72"/>
      <c r="AA196" s="72"/>
      <c r="AB196" s="72"/>
      <c r="AC196" s="72"/>
      <c r="AD196" s="72"/>
      <c r="AE196" s="72"/>
      <c r="AF196" s="72"/>
      <c r="AG196" s="72"/>
      <c r="AH196" s="72"/>
      <c r="AI196" s="72"/>
      <c r="AJ196" s="72"/>
      <c r="AK196" s="72"/>
      <c r="AL196" s="72"/>
      <c r="AM196" s="72"/>
      <c r="AN196" s="72"/>
      <c r="AO196" s="72"/>
      <c r="AP196" s="72"/>
      <c r="AQ196" s="72"/>
      <c r="AR196" s="72"/>
      <c r="AS196" s="72"/>
      <c r="AT196" s="72"/>
      <c r="AU196" s="72"/>
      <c r="AV196" s="72"/>
      <c r="AW196" s="72"/>
      <c r="AX196" s="72"/>
      <c r="AY196" s="72"/>
      <c r="AZ196" s="72"/>
      <c r="BA196" s="72"/>
      <c r="BB196" s="72"/>
      <c r="BC196" s="72"/>
      <c r="BD196" s="72"/>
      <c r="BE196" s="72"/>
      <c r="BF196" s="72"/>
      <c r="BG196" s="72"/>
      <c r="BH196" s="72"/>
    </row>
    <row r="197" spans="1:60" x14ac:dyDescent="0.25">
      <c r="A197" s="72"/>
      <c r="J197" s="72"/>
      <c r="K197" s="72"/>
      <c r="L197" s="72"/>
      <c r="M197" s="72"/>
      <c r="N197" s="72"/>
      <c r="O197" s="72"/>
      <c r="P197" s="72"/>
      <c r="Q197" s="72"/>
      <c r="R197" s="72"/>
      <c r="S197" s="72"/>
      <c r="T197" s="72"/>
      <c r="U197" s="72"/>
      <c r="V197" s="72"/>
      <c r="W197" s="72"/>
      <c r="X197" s="72"/>
      <c r="Y197" s="72"/>
      <c r="Z197" s="72"/>
      <c r="AA197" s="72"/>
      <c r="AB197" s="72"/>
      <c r="AC197" s="72"/>
      <c r="AD197" s="72"/>
      <c r="AE197" s="72"/>
      <c r="AF197" s="72"/>
      <c r="AG197" s="72"/>
      <c r="AH197" s="72"/>
      <c r="AI197" s="72"/>
      <c r="AJ197" s="72"/>
      <c r="AK197" s="72"/>
      <c r="AL197" s="72"/>
      <c r="AM197" s="72"/>
      <c r="AN197" s="72"/>
      <c r="AO197" s="72"/>
      <c r="AP197" s="72"/>
      <c r="AQ197" s="72"/>
      <c r="AR197" s="72"/>
      <c r="AS197" s="72"/>
      <c r="AT197" s="72"/>
      <c r="AU197" s="72"/>
      <c r="AV197" s="72"/>
      <c r="AW197" s="72"/>
      <c r="AX197" s="72"/>
      <c r="AY197" s="72"/>
      <c r="AZ197" s="72"/>
      <c r="BA197" s="72"/>
      <c r="BB197" s="72"/>
      <c r="BC197" s="72"/>
      <c r="BD197" s="72"/>
      <c r="BE197" s="72"/>
      <c r="BF197" s="72"/>
      <c r="BG197" s="72"/>
      <c r="BH197" s="72"/>
    </row>
    <row r="198" spans="1:60" x14ac:dyDescent="0.25">
      <c r="A198" s="72"/>
      <c r="J198" s="72"/>
      <c r="K198" s="72"/>
      <c r="L198" s="72"/>
      <c r="M198" s="72"/>
      <c r="N198" s="72"/>
      <c r="O198" s="72"/>
      <c r="P198" s="72"/>
      <c r="Q198" s="72"/>
      <c r="R198" s="72"/>
      <c r="S198" s="72"/>
      <c r="T198" s="72"/>
      <c r="U198" s="72"/>
      <c r="V198" s="72"/>
      <c r="W198" s="72"/>
      <c r="X198" s="72"/>
      <c r="Y198" s="72"/>
      <c r="Z198" s="72"/>
      <c r="AA198" s="72"/>
      <c r="AB198" s="72"/>
      <c r="AC198" s="72"/>
      <c r="AD198" s="72"/>
      <c r="AE198" s="72"/>
      <c r="AF198" s="72"/>
      <c r="AG198" s="72"/>
      <c r="AH198" s="72"/>
      <c r="AI198" s="72"/>
      <c r="AJ198" s="72"/>
      <c r="AK198" s="72"/>
      <c r="AL198" s="72"/>
      <c r="AM198" s="72"/>
      <c r="AN198" s="72"/>
      <c r="AO198" s="72"/>
      <c r="AP198" s="72"/>
      <c r="AQ198" s="72"/>
      <c r="AR198" s="72"/>
      <c r="AS198" s="72"/>
      <c r="AT198" s="72"/>
      <c r="AU198" s="72"/>
      <c r="AV198" s="72"/>
      <c r="AW198" s="72"/>
      <c r="AX198" s="72"/>
      <c r="AY198" s="72"/>
      <c r="AZ198" s="72"/>
      <c r="BA198" s="72"/>
      <c r="BB198" s="72"/>
      <c r="BC198" s="72"/>
      <c r="BD198" s="72"/>
      <c r="BE198" s="72"/>
      <c r="BF198" s="72"/>
      <c r="BG198" s="72"/>
      <c r="BH198" s="72"/>
    </row>
    <row r="199" spans="1:60" x14ac:dyDescent="0.25">
      <c r="A199" s="72"/>
      <c r="J199" s="72"/>
      <c r="K199" s="72"/>
      <c r="L199" s="72"/>
      <c r="M199" s="72"/>
      <c r="N199" s="72"/>
      <c r="O199" s="72"/>
      <c r="P199" s="72"/>
      <c r="Q199" s="72"/>
      <c r="R199" s="72"/>
      <c r="S199" s="72"/>
      <c r="T199" s="72"/>
      <c r="U199" s="72"/>
      <c r="V199" s="72"/>
      <c r="W199" s="72"/>
      <c r="X199" s="72"/>
      <c r="Y199" s="72"/>
      <c r="Z199" s="72"/>
      <c r="AA199" s="72"/>
      <c r="AB199" s="72"/>
      <c r="AC199" s="72"/>
      <c r="AD199" s="72"/>
      <c r="AE199" s="72"/>
      <c r="AF199" s="72"/>
      <c r="AG199" s="72"/>
      <c r="AH199" s="72"/>
      <c r="AI199" s="72"/>
      <c r="AJ199" s="72"/>
      <c r="AK199" s="72"/>
      <c r="AL199" s="72"/>
      <c r="AM199" s="72"/>
      <c r="AN199" s="72"/>
      <c r="AO199" s="72"/>
      <c r="AP199" s="72"/>
      <c r="AQ199" s="72"/>
      <c r="AR199" s="72"/>
      <c r="AS199" s="72"/>
      <c r="AT199" s="72"/>
      <c r="AU199" s="72"/>
      <c r="AV199" s="72"/>
      <c r="AW199" s="72"/>
      <c r="AX199" s="72"/>
      <c r="AY199" s="72"/>
      <c r="AZ199" s="72"/>
      <c r="BA199" s="72"/>
      <c r="BB199" s="72"/>
      <c r="BC199" s="72"/>
      <c r="BD199" s="72"/>
      <c r="BE199" s="72"/>
      <c r="BF199" s="72"/>
      <c r="BG199" s="72"/>
      <c r="BH199" s="72"/>
    </row>
    <row r="200" spans="1:60" x14ac:dyDescent="0.25">
      <c r="A200" s="72"/>
      <c r="J200" s="72"/>
      <c r="K200" s="72"/>
      <c r="L200" s="72"/>
      <c r="M200" s="72"/>
      <c r="N200" s="72"/>
      <c r="O200" s="72"/>
      <c r="P200" s="72"/>
      <c r="Q200" s="72"/>
      <c r="R200" s="72"/>
      <c r="S200" s="72"/>
      <c r="T200" s="72"/>
      <c r="U200" s="72"/>
      <c r="V200" s="72"/>
      <c r="W200" s="72"/>
      <c r="X200" s="72"/>
      <c r="Y200" s="72"/>
      <c r="Z200" s="72"/>
      <c r="AA200" s="72"/>
      <c r="AB200" s="72"/>
      <c r="AC200" s="72"/>
      <c r="AD200" s="72"/>
      <c r="AE200" s="72"/>
      <c r="AF200" s="72"/>
      <c r="AG200" s="72"/>
      <c r="AH200" s="72"/>
      <c r="AI200" s="72"/>
      <c r="AJ200" s="72"/>
      <c r="AK200" s="72"/>
      <c r="AL200" s="72"/>
      <c r="AM200" s="72"/>
      <c r="AN200" s="72"/>
      <c r="AO200" s="72"/>
      <c r="AP200" s="72"/>
      <c r="AQ200" s="72"/>
      <c r="AR200" s="72"/>
      <c r="AS200" s="72"/>
      <c r="AT200" s="72"/>
      <c r="AU200" s="72"/>
      <c r="AV200" s="72"/>
      <c r="AW200" s="72"/>
      <c r="AX200" s="72"/>
      <c r="AY200" s="72"/>
      <c r="AZ200" s="72"/>
      <c r="BA200" s="72"/>
      <c r="BB200" s="72"/>
      <c r="BC200" s="72"/>
      <c r="BD200" s="72"/>
      <c r="BE200" s="72"/>
      <c r="BF200" s="72"/>
      <c r="BG200" s="72"/>
      <c r="BH200" s="72"/>
    </row>
    <row r="201" spans="1:60" x14ac:dyDescent="0.25">
      <c r="A201" s="72"/>
      <c r="J201" s="72"/>
      <c r="K201" s="72"/>
      <c r="L201" s="72"/>
      <c r="M201" s="72"/>
      <c r="N201" s="72"/>
      <c r="O201" s="72"/>
      <c r="P201" s="72"/>
      <c r="Q201" s="72"/>
      <c r="R201" s="72"/>
      <c r="S201" s="72"/>
      <c r="T201" s="72"/>
      <c r="U201" s="72"/>
      <c r="V201" s="72"/>
      <c r="W201" s="72"/>
      <c r="X201" s="72"/>
      <c r="Y201" s="72"/>
      <c r="Z201" s="72"/>
      <c r="AA201" s="72"/>
      <c r="AB201" s="72"/>
      <c r="AC201" s="72"/>
      <c r="AD201" s="72"/>
      <c r="AE201" s="72"/>
      <c r="AF201" s="72"/>
      <c r="AG201" s="72"/>
      <c r="AH201" s="72"/>
      <c r="AI201" s="72"/>
      <c r="AJ201" s="72"/>
      <c r="AK201" s="72"/>
      <c r="AL201" s="72"/>
      <c r="AM201" s="72"/>
      <c r="AN201" s="72"/>
      <c r="AO201" s="72"/>
      <c r="AP201" s="72"/>
      <c r="AQ201" s="72"/>
      <c r="AR201" s="72"/>
      <c r="AS201" s="72"/>
      <c r="AT201" s="72"/>
      <c r="AU201" s="72"/>
      <c r="AV201" s="72"/>
      <c r="AW201" s="72"/>
      <c r="AX201" s="72"/>
      <c r="AY201" s="72"/>
      <c r="AZ201" s="72"/>
      <c r="BA201" s="72"/>
      <c r="BB201" s="72"/>
      <c r="BC201" s="72"/>
      <c r="BD201" s="72"/>
      <c r="BE201" s="72"/>
      <c r="BF201" s="72"/>
      <c r="BG201" s="72"/>
      <c r="BH201" s="72"/>
    </row>
    <row r="202" spans="1:60" x14ac:dyDescent="0.25">
      <c r="A202" s="72"/>
      <c r="J202" s="72"/>
      <c r="K202" s="72"/>
      <c r="L202" s="72"/>
      <c r="M202" s="72"/>
      <c r="N202" s="72"/>
      <c r="O202" s="72"/>
      <c r="P202" s="72"/>
      <c r="Q202" s="72"/>
      <c r="R202" s="72"/>
      <c r="S202" s="72"/>
      <c r="T202" s="72"/>
      <c r="U202" s="72"/>
      <c r="V202" s="72"/>
      <c r="W202" s="72"/>
      <c r="X202" s="72"/>
      <c r="Y202" s="72"/>
      <c r="Z202" s="72"/>
      <c r="AA202" s="72"/>
      <c r="AB202" s="72"/>
      <c r="AC202" s="72"/>
      <c r="AD202" s="72"/>
      <c r="AE202" s="72"/>
      <c r="AF202" s="72"/>
      <c r="AG202" s="72"/>
      <c r="AH202" s="72"/>
      <c r="AI202" s="72"/>
      <c r="AJ202" s="72"/>
      <c r="AK202" s="72"/>
      <c r="AL202" s="72"/>
      <c r="AM202" s="72"/>
      <c r="AN202" s="72"/>
      <c r="AO202" s="72"/>
      <c r="AP202" s="72"/>
      <c r="AQ202" s="72"/>
      <c r="AR202" s="72"/>
      <c r="AS202" s="72"/>
      <c r="AT202" s="72"/>
      <c r="AU202" s="72"/>
      <c r="AV202" s="72"/>
      <c r="AW202" s="72"/>
      <c r="AX202" s="72"/>
      <c r="AY202" s="72"/>
      <c r="AZ202" s="72"/>
      <c r="BA202" s="72"/>
      <c r="BB202" s="72"/>
      <c r="BC202" s="72"/>
      <c r="BD202" s="72"/>
      <c r="BE202" s="72"/>
      <c r="BF202" s="72"/>
      <c r="BG202" s="72"/>
      <c r="BH202" s="72"/>
    </row>
    <row r="203" spans="1:60" x14ac:dyDescent="0.25">
      <c r="A203" s="72"/>
      <c r="J203" s="72"/>
      <c r="K203" s="72"/>
      <c r="L203" s="72"/>
      <c r="M203" s="72"/>
      <c r="N203" s="72"/>
      <c r="O203" s="72"/>
      <c r="P203" s="72"/>
      <c r="Q203" s="72"/>
      <c r="R203" s="72"/>
      <c r="S203" s="72"/>
      <c r="T203" s="72"/>
      <c r="U203" s="72"/>
      <c r="V203" s="72"/>
      <c r="W203" s="72"/>
      <c r="X203" s="72"/>
      <c r="Y203" s="72"/>
      <c r="Z203" s="72"/>
      <c r="AA203" s="72"/>
      <c r="AB203" s="72"/>
      <c r="AC203" s="72"/>
      <c r="AD203" s="72"/>
      <c r="AE203" s="72"/>
      <c r="AF203" s="72"/>
      <c r="AG203" s="72"/>
      <c r="AH203" s="72"/>
      <c r="AI203" s="72"/>
      <c r="AJ203" s="72"/>
      <c r="AK203" s="72"/>
      <c r="AL203" s="72"/>
      <c r="AM203" s="72"/>
      <c r="AN203" s="72"/>
      <c r="AO203" s="72"/>
      <c r="AP203" s="72"/>
      <c r="AQ203" s="72"/>
      <c r="AR203" s="72"/>
      <c r="AS203" s="72"/>
      <c r="AT203" s="72"/>
      <c r="AU203" s="72"/>
      <c r="AV203" s="72"/>
      <c r="AW203" s="72"/>
      <c r="AX203" s="72"/>
      <c r="AY203" s="72"/>
      <c r="AZ203" s="72"/>
      <c r="BA203" s="72"/>
      <c r="BB203" s="72"/>
      <c r="BC203" s="72"/>
      <c r="BD203" s="72"/>
      <c r="BE203" s="72"/>
      <c r="BF203" s="72"/>
      <c r="BG203" s="72"/>
      <c r="BH203" s="72"/>
    </row>
    <row r="204" spans="1:60" x14ac:dyDescent="0.25">
      <c r="A204" s="72"/>
      <c r="J204" s="72"/>
      <c r="K204" s="72"/>
      <c r="L204" s="72"/>
      <c r="M204" s="72"/>
      <c r="N204" s="72"/>
      <c r="O204" s="72"/>
      <c r="P204" s="72"/>
      <c r="Q204" s="72"/>
      <c r="R204" s="72"/>
      <c r="S204" s="72"/>
      <c r="T204" s="72"/>
      <c r="U204" s="72"/>
      <c r="V204" s="72"/>
      <c r="W204" s="72"/>
      <c r="X204" s="72"/>
      <c r="Y204" s="72"/>
      <c r="Z204" s="72"/>
      <c r="AA204" s="72"/>
      <c r="AB204" s="72"/>
      <c r="AC204" s="72"/>
      <c r="AD204" s="72"/>
      <c r="AE204" s="72"/>
      <c r="AF204" s="72"/>
      <c r="AG204" s="72"/>
      <c r="AH204" s="72"/>
      <c r="AI204" s="72"/>
      <c r="AJ204" s="72"/>
      <c r="AK204" s="72"/>
      <c r="AL204" s="72"/>
      <c r="AM204" s="72"/>
      <c r="AN204" s="72"/>
      <c r="AO204" s="72"/>
      <c r="AP204" s="72"/>
      <c r="AQ204" s="72"/>
      <c r="AR204" s="72"/>
      <c r="AS204" s="72"/>
      <c r="AT204" s="72"/>
      <c r="AU204" s="72"/>
      <c r="AV204" s="72"/>
      <c r="AW204" s="72"/>
      <c r="AX204" s="72"/>
      <c r="AY204" s="72"/>
      <c r="AZ204" s="72"/>
      <c r="BA204" s="72"/>
      <c r="BB204" s="72"/>
      <c r="BC204" s="72"/>
      <c r="BD204" s="72"/>
      <c r="BE204" s="72"/>
      <c r="BF204" s="72"/>
      <c r="BG204" s="72"/>
      <c r="BH204" s="72"/>
    </row>
    <row r="205" spans="1:60" x14ac:dyDescent="0.25">
      <c r="A205" s="72"/>
      <c r="J205" s="72"/>
      <c r="K205" s="72"/>
      <c r="L205" s="72"/>
      <c r="M205" s="72"/>
      <c r="N205" s="72"/>
      <c r="O205" s="72"/>
      <c r="P205" s="72"/>
      <c r="Q205" s="72"/>
      <c r="R205" s="72"/>
      <c r="S205" s="72"/>
      <c r="T205" s="72"/>
      <c r="U205" s="72"/>
      <c r="V205" s="72"/>
      <c r="W205" s="72"/>
      <c r="X205" s="72"/>
      <c r="Y205" s="72"/>
      <c r="Z205" s="72"/>
      <c r="AA205" s="72"/>
      <c r="AB205" s="72"/>
      <c r="AC205" s="72"/>
      <c r="AD205" s="72"/>
      <c r="AE205" s="72"/>
      <c r="AF205" s="72"/>
      <c r="AG205" s="72"/>
      <c r="AH205" s="72"/>
      <c r="AI205" s="72"/>
      <c r="AJ205" s="72"/>
      <c r="AK205" s="72"/>
      <c r="AL205" s="72"/>
      <c r="AM205" s="72"/>
      <c r="AN205" s="72"/>
      <c r="AO205" s="72"/>
      <c r="AP205" s="72"/>
      <c r="AQ205" s="72"/>
      <c r="AR205" s="72"/>
      <c r="AS205" s="72"/>
      <c r="AT205" s="72"/>
      <c r="AU205" s="72"/>
      <c r="AV205" s="72"/>
      <c r="AW205" s="72"/>
      <c r="AX205" s="72"/>
      <c r="AY205" s="72"/>
      <c r="AZ205" s="72"/>
      <c r="BA205" s="72"/>
      <c r="BB205" s="72"/>
      <c r="BC205" s="72"/>
      <c r="BD205" s="72"/>
      <c r="BE205" s="72"/>
      <c r="BF205" s="72"/>
      <c r="BG205" s="72"/>
      <c r="BH205" s="72"/>
    </row>
    <row r="206" spans="1:60" x14ac:dyDescent="0.25">
      <c r="A206" s="72"/>
      <c r="J206" s="72"/>
      <c r="K206" s="72"/>
      <c r="L206" s="72"/>
      <c r="M206" s="72"/>
      <c r="N206" s="72"/>
      <c r="O206" s="72"/>
      <c r="P206" s="72"/>
      <c r="Q206" s="72"/>
      <c r="R206" s="72"/>
      <c r="S206" s="72"/>
      <c r="T206" s="72"/>
      <c r="U206" s="72"/>
      <c r="V206" s="72"/>
      <c r="W206" s="72"/>
      <c r="X206" s="72"/>
      <c r="Y206" s="72"/>
      <c r="Z206" s="72"/>
      <c r="AA206" s="72"/>
      <c r="AB206" s="72"/>
      <c r="AC206" s="72"/>
      <c r="AD206" s="72"/>
      <c r="AE206" s="72"/>
      <c r="AF206" s="72"/>
      <c r="AG206" s="72"/>
      <c r="AH206" s="72"/>
      <c r="AI206" s="72"/>
      <c r="AJ206" s="72"/>
      <c r="AK206" s="72"/>
      <c r="AL206" s="72"/>
      <c r="AM206" s="72"/>
      <c r="AN206" s="72"/>
      <c r="AO206" s="72"/>
      <c r="AP206" s="72"/>
      <c r="AQ206" s="72"/>
      <c r="AR206" s="72"/>
      <c r="AS206" s="72"/>
      <c r="AT206" s="72"/>
      <c r="AU206" s="72"/>
      <c r="AV206" s="72"/>
      <c r="AW206" s="72"/>
      <c r="AX206" s="72"/>
      <c r="AY206" s="72"/>
      <c r="AZ206" s="72"/>
      <c r="BA206" s="72"/>
      <c r="BB206" s="72"/>
      <c r="BC206" s="72"/>
      <c r="BD206" s="72"/>
      <c r="BE206" s="72"/>
      <c r="BF206" s="72"/>
      <c r="BG206" s="72"/>
      <c r="BH206" s="72"/>
    </row>
    <row r="207" spans="1:60" x14ac:dyDescent="0.25">
      <c r="A207" s="72"/>
      <c r="J207" s="72"/>
      <c r="K207" s="72"/>
      <c r="L207" s="72"/>
      <c r="M207" s="72"/>
      <c r="N207" s="72"/>
      <c r="O207" s="72"/>
      <c r="P207" s="72"/>
      <c r="Q207" s="72"/>
      <c r="R207" s="72"/>
      <c r="S207" s="72"/>
      <c r="T207" s="72"/>
      <c r="U207" s="72"/>
      <c r="V207" s="72"/>
      <c r="W207" s="72"/>
      <c r="X207" s="72"/>
      <c r="Y207" s="72"/>
      <c r="Z207" s="72"/>
      <c r="AA207" s="72"/>
      <c r="AB207" s="72"/>
      <c r="AC207" s="72"/>
      <c r="AD207" s="72"/>
      <c r="AE207" s="72"/>
      <c r="AF207" s="72"/>
      <c r="AG207" s="72"/>
      <c r="AH207" s="72"/>
      <c r="AI207" s="72"/>
      <c r="AJ207" s="72"/>
      <c r="AK207" s="72"/>
      <c r="AL207" s="72"/>
      <c r="AM207" s="72"/>
      <c r="AN207" s="72"/>
      <c r="AO207" s="72"/>
      <c r="AP207" s="72"/>
      <c r="AQ207" s="72"/>
      <c r="AR207" s="72"/>
      <c r="AS207" s="72"/>
      <c r="AT207" s="72"/>
      <c r="AU207" s="72"/>
      <c r="AV207" s="72"/>
      <c r="AW207" s="72"/>
      <c r="AX207" s="72"/>
      <c r="AY207" s="72"/>
      <c r="AZ207" s="72"/>
      <c r="BA207" s="72"/>
      <c r="BB207" s="72"/>
      <c r="BC207" s="72"/>
      <c r="BD207" s="72"/>
      <c r="BE207" s="72"/>
      <c r="BF207" s="72"/>
      <c r="BG207" s="72"/>
      <c r="BH207" s="72"/>
    </row>
    <row r="208" spans="1:60" x14ac:dyDescent="0.25">
      <c r="A208" s="72"/>
      <c r="J208" s="72"/>
      <c r="K208" s="72"/>
      <c r="L208" s="72"/>
      <c r="M208" s="72"/>
      <c r="N208" s="72"/>
      <c r="O208" s="72"/>
      <c r="P208" s="72"/>
      <c r="Q208" s="72"/>
      <c r="R208" s="72"/>
      <c r="S208" s="72"/>
      <c r="T208" s="72"/>
      <c r="U208" s="72"/>
      <c r="V208" s="72"/>
      <c r="W208" s="72"/>
      <c r="X208" s="72"/>
      <c r="Y208" s="72"/>
      <c r="Z208" s="72"/>
      <c r="AA208" s="72"/>
      <c r="AB208" s="72"/>
      <c r="AC208" s="72"/>
      <c r="AD208" s="72"/>
      <c r="AE208" s="72"/>
      <c r="AF208" s="72"/>
      <c r="AG208" s="72"/>
      <c r="AH208" s="72"/>
      <c r="AI208" s="72"/>
      <c r="AJ208" s="72"/>
      <c r="AK208" s="72"/>
      <c r="AL208" s="72"/>
      <c r="AM208" s="72"/>
      <c r="AN208" s="72"/>
      <c r="AO208" s="72"/>
      <c r="AP208" s="72"/>
      <c r="AQ208" s="72"/>
      <c r="AR208" s="72"/>
      <c r="AS208" s="72"/>
      <c r="AT208" s="72"/>
      <c r="AU208" s="72"/>
      <c r="AV208" s="72"/>
      <c r="AW208" s="72"/>
      <c r="AX208" s="72"/>
      <c r="AY208" s="72"/>
      <c r="AZ208" s="72"/>
      <c r="BA208" s="72"/>
      <c r="BB208" s="72"/>
      <c r="BC208" s="72"/>
      <c r="BD208" s="72"/>
      <c r="BE208" s="72"/>
      <c r="BF208" s="72"/>
      <c r="BG208" s="72"/>
      <c r="BH208" s="72"/>
    </row>
    <row r="209" spans="1:60" x14ac:dyDescent="0.25">
      <c r="A209" s="72"/>
      <c r="J209" s="72"/>
      <c r="K209" s="72"/>
      <c r="L209" s="72"/>
      <c r="M209" s="72"/>
      <c r="N209" s="72"/>
      <c r="O209" s="72"/>
      <c r="P209" s="72"/>
      <c r="Q209" s="72"/>
      <c r="R209" s="72"/>
      <c r="S209" s="72"/>
      <c r="T209" s="72"/>
      <c r="U209" s="72"/>
      <c r="V209" s="72"/>
      <c r="W209" s="72"/>
      <c r="X209" s="72"/>
      <c r="Y209" s="72"/>
      <c r="Z209" s="72"/>
      <c r="AA209" s="72"/>
      <c r="AB209" s="72"/>
      <c r="AC209" s="72"/>
      <c r="AD209" s="72"/>
      <c r="AE209" s="72"/>
      <c r="AF209" s="72"/>
      <c r="AG209" s="72"/>
      <c r="AH209" s="72"/>
      <c r="AI209" s="72"/>
      <c r="AJ209" s="72"/>
      <c r="AK209" s="72"/>
      <c r="AL209" s="72"/>
      <c r="AM209" s="72"/>
      <c r="AN209" s="72"/>
      <c r="AO209" s="72"/>
      <c r="AP209" s="72"/>
      <c r="AQ209" s="72"/>
      <c r="AR209" s="72"/>
      <c r="AS209" s="72"/>
      <c r="AT209" s="72"/>
      <c r="AU209" s="72"/>
      <c r="AV209" s="72"/>
      <c r="AW209" s="72"/>
      <c r="AX209" s="72"/>
      <c r="AY209" s="72"/>
      <c r="AZ209" s="72"/>
      <c r="BA209" s="72"/>
      <c r="BB209" s="72"/>
      <c r="BC209" s="72"/>
      <c r="BD209" s="72"/>
      <c r="BE209" s="72"/>
      <c r="BF209" s="72"/>
      <c r="BG209" s="72"/>
      <c r="BH209" s="72"/>
    </row>
    <row r="210" spans="1:60" x14ac:dyDescent="0.25">
      <c r="A210" s="72"/>
      <c r="J210" s="72"/>
      <c r="K210" s="72"/>
      <c r="L210" s="72"/>
      <c r="M210" s="72"/>
      <c r="N210" s="72"/>
      <c r="O210" s="72"/>
      <c r="P210" s="72"/>
      <c r="Q210" s="72"/>
      <c r="R210" s="72"/>
      <c r="S210" s="72"/>
      <c r="T210" s="72"/>
      <c r="U210" s="72"/>
      <c r="V210" s="72"/>
      <c r="W210" s="72"/>
      <c r="X210" s="72"/>
      <c r="Y210" s="72"/>
      <c r="Z210" s="72"/>
      <c r="AA210" s="72"/>
      <c r="AB210" s="72"/>
      <c r="AC210" s="72"/>
      <c r="AD210" s="72"/>
      <c r="AE210" s="72"/>
      <c r="AF210" s="72"/>
      <c r="AG210" s="72"/>
      <c r="AH210" s="72"/>
      <c r="AI210" s="72"/>
      <c r="AJ210" s="72"/>
      <c r="AK210" s="72"/>
      <c r="AL210" s="72"/>
      <c r="AM210" s="72"/>
      <c r="AN210" s="72"/>
      <c r="AO210" s="72"/>
      <c r="AP210" s="72"/>
      <c r="AQ210" s="72"/>
      <c r="AR210" s="72"/>
      <c r="AS210" s="72"/>
      <c r="AT210" s="72"/>
      <c r="AU210" s="72"/>
      <c r="AV210" s="72"/>
      <c r="AW210" s="72"/>
      <c r="AX210" s="72"/>
      <c r="AY210" s="72"/>
      <c r="AZ210" s="72"/>
      <c r="BA210" s="72"/>
      <c r="BB210" s="72"/>
      <c r="BC210" s="72"/>
      <c r="BD210" s="72"/>
      <c r="BE210" s="72"/>
      <c r="BF210" s="72"/>
      <c r="BG210" s="72"/>
      <c r="BH210" s="72"/>
    </row>
    <row r="211" spans="1:60" x14ac:dyDescent="0.25">
      <c r="A211" s="72"/>
      <c r="J211" s="72"/>
      <c r="K211" s="72"/>
      <c r="L211" s="72"/>
      <c r="M211" s="72"/>
      <c r="N211" s="72"/>
      <c r="O211" s="72"/>
      <c r="P211" s="72"/>
      <c r="Q211" s="72"/>
      <c r="R211" s="72"/>
      <c r="S211" s="72"/>
      <c r="T211" s="72"/>
      <c r="U211" s="72"/>
      <c r="V211" s="72"/>
      <c r="W211" s="72"/>
      <c r="X211" s="72"/>
      <c r="Y211" s="72"/>
      <c r="Z211" s="72"/>
      <c r="AA211" s="72"/>
      <c r="AB211" s="72"/>
      <c r="AC211" s="72"/>
      <c r="AD211" s="72"/>
      <c r="AE211" s="72"/>
      <c r="AF211" s="72"/>
      <c r="AG211" s="72"/>
      <c r="AH211" s="72"/>
      <c r="AI211" s="72"/>
      <c r="AJ211" s="72"/>
      <c r="AK211" s="72"/>
      <c r="AL211" s="72"/>
      <c r="AM211" s="72"/>
      <c r="AN211" s="72"/>
      <c r="AO211" s="72"/>
      <c r="AP211" s="72"/>
      <c r="AQ211" s="72"/>
      <c r="AR211" s="72"/>
      <c r="AS211" s="72"/>
      <c r="AT211" s="72"/>
      <c r="AU211" s="72"/>
      <c r="AV211" s="72"/>
      <c r="AW211" s="72"/>
      <c r="AX211" s="72"/>
      <c r="AY211" s="72"/>
      <c r="AZ211" s="72"/>
      <c r="BA211" s="72"/>
      <c r="BB211" s="72"/>
      <c r="BC211" s="72"/>
      <c r="BD211" s="72"/>
      <c r="BE211" s="72"/>
      <c r="BF211" s="72"/>
      <c r="BG211" s="72"/>
      <c r="BH211" s="72"/>
    </row>
    <row r="212" spans="1:60" x14ac:dyDescent="0.25">
      <c r="A212" s="72"/>
      <c r="J212" s="72"/>
      <c r="K212" s="72"/>
      <c r="L212" s="72"/>
      <c r="M212" s="72"/>
      <c r="N212" s="72"/>
      <c r="O212" s="72"/>
      <c r="P212" s="72"/>
      <c r="Q212" s="72"/>
      <c r="R212" s="72"/>
      <c r="S212" s="72"/>
      <c r="T212" s="72"/>
      <c r="U212" s="72"/>
      <c r="V212" s="72"/>
      <c r="W212" s="72"/>
      <c r="X212" s="72"/>
      <c r="Y212" s="72"/>
      <c r="Z212" s="72"/>
      <c r="AA212" s="72"/>
      <c r="AB212" s="72"/>
      <c r="AC212" s="72"/>
      <c r="AD212" s="72"/>
      <c r="AE212" s="72"/>
      <c r="AF212" s="72"/>
      <c r="AG212" s="72"/>
      <c r="AH212" s="72"/>
      <c r="AI212" s="72"/>
      <c r="AJ212" s="72"/>
      <c r="AK212" s="72"/>
      <c r="AL212" s="72"/>
      <c r="AM212" s="72"/>
      <c r="AN212" s="72"/>
      <c r="AO212" s="72"/>
      <c r="AP212" s="72"/>
      <c r="AQ212" s="72"/>
      <c r="AR212" s="72"/>
      <c r="AS212" s="72"/>
      <c r="AT212" s="72"/>
      <c r="AU212" s="72"/>
      <c r="AV212" s="72"/>
      <c r="AW212" s="72"/>
      <c r="AX212" s="72"/>
      <c r="AY212" s="72"/>
      <c r="AZ212" s="72"/>
      <c r="BA212" s="72"/>
      <c r="BB212" s="72"/>
      <c r="BC212" s="72"/>
      <c r="BD212" s="72"/>
      <c r="BE212" s="72"/>
      <c r="BF212" s="72"/>
      <c r="BG212" s="72"/>
      <c r="BH212" s="72"/>
    </row>
    <row r="213" spans="1:60" x14ac:dyDescent="0.25">
      <c r="A213" s="72"/>
      <c r="J213" s="72"/>
      <c r="K213" s="72"/>
      <c r="L213" s="72"/>
      <c r="M213" s="72"/>
      <c r="N213" s="72"/>
      <c r="O213" s="72"/>
      <c r="P213" s="72"/>
      <c r="Q213" s="72"/>
      <c r="R213" s="72"/>
      <c r="S213" s="72"/>
      <c r="T213" s="72"/>
      <c r="U213" s="72"/>
      <c r="V213" s="72"/>
      <c r="W213" s="72"/>
      <c r="X213" s="72"/>
      <c r="Y213" s="72"/>
      <c r="Z213" s="72"/>
      <c r="AA213" s="72"/>
      <c r="AB213" s="72"/>
      <c r="AC213" s="72"/>
      <c r="AD213" s="72"/>
      <c r="AE213" s="72"/>
      <c r="AF213" s="72"/>
      <c r="AG213" s="72"/>
      <c r="AH213" s="72"/>
      <c r="AI213" s="72"/>
      <c r="AJ213" s="72"/>
      <c r="AK213" s="72"/>
      <c r="AL213" s="72"/>
      <c r="AM213" s="72"/>
      <c r="AN213" s="72"/>
      <c r="AO213" s="72"/>
      <c r="AP213" s="72"/>
      <c r="AQ213" s="72"/>
      <c r="AR213" s="72"/>
      <c r="AS213" s="72"/>
      <c r="AT213" s="72"/>
      <c r="AU213" s="72"/>
      <c r="AV213" s="72"/>
      <c r="AW213" s="72"/>
      <c r="AX213" s="72"/>
      <c r="AY213" s="72"/>
      <c r="AZ213" s="72"/>
      <c r="BA213" s="72"/>
      <c r="BB213" s="72"/>
      <c r="BC213" s="72"/>
      <c r="BD213" s="72"/>
      <c r="BE213" s="72"/>
      <c r="BF213" s="72"/>
      <c r="BG213" s="72"/>
      <c r="BH213" s="72"/>
    </row>
    <row r="214" spans="1:60" x14ac:dyDescent="0.25">
      <c r="A214" s="72"/>
      <c r="J214" s="72"/>
      <c r="K214" s="72"/>
      <c r="L214" s="72"/>
      <c r="M214" s="72"/>
      <c r="N214" s="72"/>
      <c r="O214" s="72"/>
      <c r="P214" s="72"/>
      <c r="Q214" s="72"/>
      <c r="R214" s="72"/>
      <c r="S214" s="72"/>
      <c r="T214" s="72"/>
      <c r="U214" s="72"/>
      <c r="V214" s="72"/>
      <c r="W214" s="72"/>
      <c r="X214" s="72"/>
      <c r="Y214" s="72"/>
      <c r="Z214" s="72"/>
      <c r="AA214" s="72"/>
      <c r="AB214" s="72"/>
      <c r="AC214" s="72"/>
      <c r="AD214" s="72"/>
      <c r="AE214" s="72"/>
      <c r="AF214" s="72"/>
      <c r="AG214" s="72"/>
      <c r="AH214" s="72"/>
      <c r="AI214" s="72"/>
      <c r="AJ214" s="72"/>
      <c r="AK214" s="72"/>
      <c r="AL214" s="72"/>
      <c r="AM214" s="72"/>
      <c r="AN214" s="72"/>
      <c r="AO214" s="72"/>
      <c r="AP214" s="72"/>
      <c r="AQ214" s="72"/>
      <c r="AR214" s="72"/>
      <c r="AS214" s="72"/>
      <c r="AT214" s="72"/>
      <c r="AU214" s="72"/>
      <c r="AV214" s="72"/>
      <c r="AW214" s="72"/>
      <c r="AX214" s="72"/>
      <c r="AY214" s="72"/>
      <c r="AZ214" s="72"/>
      <c r="BA214" s="72"/>
      <c r="BB214" s="72"/>
      <c r="BC214" s="72"/>
      <c r="BD214" s="72"/>
      <c r="BE214" s="72"/>
      <c r="BF214" s="72"/>
      <c r="BG214" s="72"/>
      <c r="BH214" s="72"/>
    </row>
    <row r="215" spans="1:60" x14ac:dyDescent="0.25">
      <c r="A215" s="72"/>
      <c r="J215" s="72"/>
      <c r="K215" s="72"/>
      <c r="L215" s="72"/>
      <c r="M215" s="72"/>
      <c r="N215" s="72"/>
      <c r="O215" s="72"/>
      <c r="P215" s="72"/>
      <c r="Q215" s="72"/>
      <c r="R215" s="72"/>
      <c r="S215" s="72"/>
      <c r="T215" s="72"/>
      <c r="U215" s="72"/>
      <c r="V215" s="72"/>
      <c r="W215" s="72"/>
      <c r="X215" s="72"/>
      <c r="Y215" s="72"/>
      <c r="Z215" s="72"/>
      <c r="AA215" s="72"/>
      <c r="AB215" s="72"/>
      <c r="AC215" s="72"/>
      <c r="AD215" s="72"/>
      <c r="AE215" s="72"/>
      <c r="AF215" s="72"/>
      <c r="AG215" s="72"/>
      <c r="AH215" s="72"/>
      <c r="AI215" s="72"/>
      <c r="AJ215" s="72"/>
      <c r="AK215" s="72"/>
      <c r="AL215" s="72"/>
      <c r="AM215" s="72"/>
      <c r="AN215" s="72"/>
      <c r="AO215" s="72"/>
      <c r="AP215" s="72"/>
      <c r="AQ215" s="72"/>
      <c r="AR215" s="72"/>
      <c r="AS215" s="72"/>
      <c r="AT215" s="72"/>
      <c r="AU215" s="72"/>
      <c r="AV215" s="72"/>
      <c r="AW215" s="72"/>
      <c r="AX215" s="72"/>
      <c r="AY215" s="72"/>
      <c r="AZ215" s="72"/>
      <c r="BA215" s="72"/>
      <c r="BB215" s="72"/>
      <c r="BC215" s="72"/>
      <c r="BD215" s="72"/>
      <c r="BE215" s="72"/>
      <c r="BF215" s="72"/>
      <c r="BG215" s="72"/>
      <c r="BH215" s="72"/>
    </row>
    <row r="216" spans="1:60" x14ac:dyDescent="0.25">
      <c r="A216" s="72"/>
      <c r="J216" s="72"/>
      <c r="K216" s="72"/>
      <c r="L216" s="72"/>
      <c r="M216" s="72"/>
      <c r="N216" s="72"/>
      <c r="O216" s="72"/>
      <c r="P216" s="72"/>
      <c r="Q216" s="72"/>
      <c r="R216" s="72"/>
      <c r="S216" s="72"/>
      <c r="T216" s="72"/>
      <c r="U216" s="72"/>
      <c r="V216" s="72"/>
      <c r="W216" s="72"/>
      <c r="X216" s="72"/>
      <c r="Y216" s="72"/>
      <c r="Z216" s="72"/>
      <c r="AA216" s="72"/>
      <c r="AB216" s="72"/>
      <c r="AC216" s="72"/>
      <c r="AD216" s="72"/>
      <c r="AE216" s="72"/>
      <c r="AF216" s="72"/>
      <c r="AG216" s="72"/>
      <c r="AH216" s="72"/>
      <c r="AI216" s="72"/>
      <c r="AJ216" s="72"/>
      <c r="AK216" s="72"/>
      <c r="AL216" s="72"/>
      <c r="AM216" s="72"/>
      <c r="AN216" s="72"/>
      <c r="AO216" s="72"/>
      <c r="AP216" s="72"/>
      <c r="AQ216" s="72"/>
      <c r="AR216" s="72"/>
      <c r="AS216" s="72"/>
      <c r="AT216" s="72"/>
      <c r="AU216" s="72"/>
      <c r="AV216" s="72"/>
      <c r="AW216" s="72"/>
      <c r="AX216" s="72"/>
      <c r="AY216" s="72"/>
      <c r="AZ216" s="72"/>
      <c r="BA216" s="72"/>
      <c r="BB216" s="72"/>
      <c r="BC216" s="72"/>
      <c r="BD216" s="72"/>
      <c r="BE216" s="72"/>
      <c r="BF216" s="72"/>
      <c r="BG216" s="72"/>
      <c r="BH216" s="72"/>
    </row>
    <row r="217" spans="1:60" x14ac:dyDescent="0.25">
      <c r="A217" s="72"/>
      <c r="J217" s="72"/>
      <c r="K217" s="72"/>
      <c r="L217" s="72"/>
      <c r="M217" s="72"/>
      <c r="N217" s="72"/>
      <c r="O217" s="72"/>
      <c r="P217" s="72"/>
      <c r="Q217" s="72"/>
      <c r="R217" s="72"/>
      <c r="S217" s="72"/>
      <c r="T217" s="72"/>
      <c r="U217" s="72"/>
      <c r="V217" s="72"/>
      <c r="W217" s="72"/>
      <c r="X217" s="72"/>
      <c r="Y217" s="72"/>
      <c r="Z217" s="72"/>
      <c r="AA217" s="72"/>
      <c r="AB217" s="72"/>
      <c r="AC217" s="72"/>
      <c r="AD217" s="72"/>
      <c r="AE217" s="72"/>
      <c r="AF217" s="72"/>
      <c r="AG217" s="72"/>
      <c r="AH217" s="72"/>
      <c r="AI217" s="72"/>
      <c r="AJ217" s="72"/>
      <c r="AK217" s="72"/>
      <c r="AL217" s="72"/>
      <c r="AM217" s="72"/>
      <c r="AN217" s="72"/>
      <c r="AO217" s="72"/>
      <c r="AP217" s="72"/>
      <c r="AQ217" s="72"/>
      <c r="AR217" s="72"/>
      <c r="AS217" s="72"/>
      <c r="AT217" s="72"/>
      <c r="AU217" s="72"/>
      <c r="AV217" s="72"/>
      <c r="AW217" s="72"/>
      <c r="AX217" s="72"/>
      <c r="AY217" s="72"/>
      <c r="AZ217" s="72"/>
      <c r="BA217" s="72"/>
      <c r="BB217" s="72"/>
      <c r="BC217" s="72"/>
      <c r="BD217" s="72"/>
      <c r="BE217" s="72"/>
      <c r="BF217" s="72"/>
      <c r="BG217" s="72"/>
      <c r="BH217" s="72"/>
    </row>
    <row r="218" spans="1:60" x14ac:dyDescent="0.25">
      <c r="A218" s="72"/>
      <c r="J218" s="72"/>
      <c r="K218" s="72"/>
      <c r="L218" s="72"/>
      <c r="M218" s="72"/>
      <c r="N218" s="72"/>
      <c r="O218" s="72"/>
      <c r="P218" s="72"/>
      <c r="Q218" s="72"/>
      <c r="R218" s="72"/>
      <c r="S218" s="72"/>
      <c r="T218" s="72"/>
      <c r="U218" s="72"/>
      <c r="V218" s="72"/>
      <c r="W218" s="72"/>
      <c r="X218" s="72"/>
      <c r="Y218" s="72"/>
      <c r="Z218" s="72"/>
      <c r="AA218" s="72"/>
      <c r="AB218" s="72"/>
      <c r="AC218" s="72"/>
      <c r="AD218" s="72"/>
      <c r="AE218" s="72"/>
      <c r="AF218" s="72"/>
      <c r="AG218" s="72"/>
      <c r="AH218" s="72"/>
      <c r="AI218" s="72"/>
      <c r="AJ218" s="72"/>
      <c r="AK218" s="72"/>
      <c r="AL218" s="72"/>
      <c r="AM218" s="72"/>
      <c r="AN218" s="72"/>
      <c r="AO218" s="72"/>
      <c r="AP218" s="72"/>
      <c r="AQ218" s="72"/>
      <c r="AR218" s="72"/>
      <c r="AS218" s="72"/>
      <c r="AT218" s="72"/>
      <c r="AU218" s="72"/>
      <c r="AV218" s="72"/>
      <c r="AW218" s="72"/>
      <c r="AX218" s="72"/>
      <c r="AY218" s="72"/>
      <c r="AZ218" s="72"/>
      <c r="BA218" s="72"/>
      <c r="BB218" s="72"/>
      <c r="BC218" s="72"/>
      <c r="BD218" s="72"/>
      <c r="BE218" s="72"/>
      <c r="BF218" s="72"/>
      <c r="BG218" s="72"/>
      <c r="BH218" s="72"/>
    </row>
    <row r="219" spans="1:60" x14ac:dyDescent="0.25">
      <c r="A219" s="72"/>
      <c r="J219" s="72"/>
      <c r="K219" s="72"/>
      <c r="L219" s="72"/>
      <c r="M219" s="72"/>
      <c r="N219" s="72"/>
      <c r="O219" s="72"/>
      <c r="P219" s="72"/>
      <c r="Q219" s="72"/>
      <c r="R219" s="72"/>
      <c r="S219" s="72"/>
      <c r="T219" s="72"/>
      <c r="U219" s="72"/>
      <c r="V219" s="72"/>
      <c r="W219" s="72"/>
      <c r="X219" s="72"/>
      <c r="Y219" s="72"/>
      <c r="Z219" s="72"/>
      <c r="AA219" s="72"/>
      <c r="AB219" s="72"/>
      <c r="AC219" s="72"/>
      <c r="AD219" s="72"/>
      <c r="AE219" s="72"/>
      <c r="AF219" s="72"/>
      <c r="AG219" s="72"/>
      <c r="AH219" s="72"/>
      <c r="AI219" s="72"/>
      <c r="AJ219" s="72"/>
      <c r="AK219" s="72"/>
      <c r="AL219" s="72"/>
      <c r="AM219" s="72"/>
      <c r="AN219" s="72"/>
      <c r="AO219" s="72"/>
      <c r="AP219" s="72"/>
      <c r="AQ219" s="72"/>
      <c r="AR219" s="72"/>
      <c r="AS219" s="72"/>
      <c r="AT219" s="72"/>
      <c r="AU219" s="72"/>
      <c r="AV219" s="72"/>
      <c r="AW219" s="72"/>
      <c r="AX219" s="72"/>
      <c r="AY219" s="72"/>
      <c r="AZ219" s="72"/>
      <c r="BA219" s="72"/>
      <c r="BB219" s="72"/>
      <c r="BC219" s="72"/>
      <c r="BD219" s="72"/>
      <c r="BE219" s="72"/>
      <c r="BF219" s="72"/>
      <c r="BG219" s="72"/>
      <c r="BH219" s="72"/>
    </row>
    <row r="220" spans="1:60" x14ac:dyDescent="0.25">
      <c r="A220" s="72"/>
      <c r="J220" s="72"/>
      <c r="K220" s="72"/>
      <c r="L220" s="72"/>
      <c r="M220" s="72"/>
      <c r="N220" s="72"/>
      <c r="O220" s="72"/>
      <c r="P220" s="72"/>
      <c r="Q220" s="72"/>
      <c r="R220" s="72"/>
      <c r="S220" s="72"/>
      <c r="T220" s="72"/>
      <c r="U220" s="72"/>
      <c r="V220" s="72"/>
      <c r="W220" s="72"/>
      <c r="X220" s="72"/>
      <c r="Y220" s="72"/>
      <c r="Z220" s="72"/>
      <c r="AA220" s="72"/>
      <c r="AB220" s="72"/>
      <c r="AC220" s="72"/>
      <c r="AD220" s="72"/>
      <c r="AE220" s="72"/>
      <c r="AF220" s="72"/>
      <c r="AG220" s="72"/>
      <c r="AH220" s="72"/>
      <c r="AI220" s="72"/>
      <c r="AJ220" s="72"/>
      <c r="AK220" s="72"/>
      <c r="AL220" s="72"/>
      <c r="AM220" s="72"/>
      <c r="AN220" s="72"/>
      <c r="AO220" s="72"/>
      <c r="AP220" s="72"/>
      <c r="AQ220" s="72"/>
      <c r="AR220" s="72"/>
      <c r="AS220" s="72"/>
      <c r="AT220" s="72"/>
      <c r="AU220" s="72"/>
      <c r="AV220" s="72"/>
      <c r="AW220" s="72"/>
      <c r="AX220" s="72"/>
      <c r="AY220" s="72"/>
      <c r="AZ220" s="72"/>
      <c r="BA220" s="72"/>
      <c r="BB220" s="72"/>
      <c r="BC220" s="72"/>
      <c r="BD220" s="72"/>
      <c r="BE220" s="72"/>
      <c r="BF220" s="72"/>
      <c r="BG220" s="72"/>
      <c r="BH220" s="72"/>
    </row>
    <row r="221" spans="1:60" x14ac:dyDescent="0.25">
      <c r="A221" s="72"/>
      <c r="J221" s="72"/>
      <c r="K221" s="72"/>
      <c r="L221" s="72"/>
      <c r="M221" s="72"/>
      <c r="N221" s="72"/>
      <c r="O221" s="72"/>
      <c r="P221" s="72"/>
      <c r="Q221" s="72"/>
      <c r="R221" s="72"/>
      <c r="S221" s="72"/>
      <c r="T221" s="72"/>
      <c r="U221" s="72"/>
      <c r="V221" s="72"/>
      <c r="W221" s="72"/>
      <c r="X221" s="72"/>
      <c r="Y221" s="72"/>
      <c r="Z221" s="72"/>
      <c r="AA221" s="72"/>
      <c r="AB221" s="72"/>
      <c r="AC221" s="72"/>
      <c r="AD221" s="72"/>
      <c r="AE221" s="72"/>
      <c r="AF221" s="72"/>
      <c r="AG221" s="72"/>
      <c r="AH221" s="72"/>
      <c r="AI221" s="72"/>
      <c r="AJ221" s="72"/>
      <c r="AK221" s="72"/>
      <c r="AL221" s="72"/>
      <c r="AM221" s="72"/>
      <c r="AN221" s="72"/>
      <c r="AO221" s="72"/>
      <c r="AP221" s="72"/>
      <c r="AQ221" s="72"/>
      <c r="AR221" s="72"/>
      <c r="AS221" s="72"/>
      <c r="AT221" s="72"/>
      <c r="AU221" s="72"/>
      <c r="AV221" s="72"/>
      <c r="AW221" s="72"/>
      <c r="AX221" s="72"/>
      <c r="AY221" s="72"/>
      <c r="AZ221" s="72"/>
      <c r="BA221" s="72"/>
      <c r="BB221" s="72"/>
      <c r="BC221" s="72"/>
      <c r="BD221" s="72"/>
      <c r="BE221" s="72"/>
      <c r="BF221" s="72"/>
      <c r="BG221" s="72"/>
      <c r="BH221" s="72"/>
    </row>
    <row r="222" spans="1:60" x14ac:dyDescent="0.25">
      <c r="A222" s="72"/>
      <c r="J222" s="72"/>
      <c r="K222" s="72"/>
      <c r="L222" s="72"/>
      <c r="M222" s="72"/>
      <c r="N222" s="72"/>
      <c r="O222" s="72"/>
      <c r="P222" s="72"/>
      <c r="Q222" s="72"/>
      <c r="R222" s="72"/>
      <c r="S222" s="72"/>
      <c r="T222" s="72"/>
      <c r="U222" s="72"/>
      <c r="V222" s="72"/>
      <c r="W222" s="72"/>
      <c r="X222" s="72"/>
      <c r="Y222" s="72"/>
      <c r="Z222" s="72"/>
      <c r="AA222" s="72"/>
      <c r="AB222" s="72"/>
      <c r="AC222" s="72"/>
      <c r="AD222" s="72"/>
      <c r="AE222" s="72"/>
      <c r="AF222" s="72"/>
      <c r="AG222" s="72"/>
      <c r="AH222" s="72"/>
      <c r="AI222" s="72"/>
      <c r="AJ222" s="72"/>
      <c r="AK222" s="72"/>
      <c r="AL222" s="72"/>
      <c r="AM222" s="72"/>
      <c r="AN222" s="72"/>
      <c r="AO222" s="72"/>
      <c r="AP222" s="72"/>
      <c r="AQ222" s="72"/>
      <c r="AR222" s="72"/>
      <c r="AS222" s="72"/>
      <c r="AT222" s="72"/>
      <c r="AU222" s="72"/>
      <c r="AV222" s="72"/>
      <c r="AW222" s="72"/>
      <c r="AX222" s="72"/>
      <c r="AY222" s="72"/>
      <c r="AZ222" s="72"/>
      <c r="BA222" s="72"/>
      <c r="BB222" s="72"/>
      <c r="BC222" s="72"/>
      <c r="BD222" s="72"/>
      <c r="BE222" s="72"/>
      <c r="BF222" s="72"/>
      <c r="BG222" s="72"/>
      <c r="BH222" s="72"/>
    </row>
    <row r="223" spans="1:60" x14ac:dyDescent="0.25">
      <c r="A223" s="72"/>
      <c r="J223" s="72"/>
      <c r="K223" s="72"/>
      <c r="L223" s="72"/>
      <c r="M223" s="72"/>
      <c r="N223" s="72"/>
      <c r="O223" s="72"/>
      <c r="P223" s="72"/>
      <c r="Q223" s="72"/>
      <c r="R223" s="72"/>
      <c r="S223" s="72"/>
      <c r="T223" s="72"/>
      <c r="U223" s="72"/>
      <c r="V223" s="72"/>
      <c r="W223" s="72"/>
      <c r="X223" s="72"/>
      <c r="Y223" s="72"/>
      <c r="Z223" s="72"/>
      <c r="AA223" s="72"/>
      <c r="AB223" s="72"/>
      <c r="AC223" s="72"/>
      <c r="AD223" s="72"/>
      <c r="AE223" s="72"/>
      <c r="AF223" s="72"/>
      <c r="AG223" s="72"/>
      <c r="AH223" s="72"/>
      <c r="AI223" s="72"/>
      <c r="AJ223" s="72"/>
      <c r="AK223" s="72"/>
      <c r="AL223" s="72"/>
      <c r="AM223" s="72"/>
      <c r="AN223" s="72"/>
      <c r="AO223" s="72"/>
      <c r="AP223" s="72"/>
      <c r="AQ223" s="72"/>
      <c r="AR223" s="72"/>
      <c r="AS223" s="72"/>
      <c r="AT223" s="72"/>
      <c r="AU223" s="72"/>
      <c r="AV223" s="72"/>
      <c r="AW223" s="72"/>
      <c r="AX223" s="72"/>
      <c r="AY223" s="72"/>
      <c r="AZ223" s="72"/>
      <c r="BA223" s="72"/>
      <c r="BB223" s="72"/>
      <c r="BC223" s="72"/>
      <c r="BD223" s="72"/>
      <c r="BE223" s="72"/>
      <c r="BF223" s="72"/>
      <c r="BG223" s="72"/>
      <c r="BH223" s="72"/>
    </row>
    <row r="224" spans="1:60" x14ac:dyDescent="0.25">
      <c r="A224" s="72"/>
      <c r="J224" s="72"/>
      <c r="K224" s="72"/>
      <c r="L224" s="72"/>
      <c r="M224" s="72"/>
      <c r="N224" s="72"/>
      <c r="O224" s="72"/>
      <c r="P224" s="72"/>
      <c r="Q224" s="72"/>
      <c r="R224" s="72"/>
      <c r="S224" s="72"/>
      <c r="T224" s="72"/>
      <c r="U224" s="72"/>
      <c r="V224" s="72"/>
      <c r="W224" s="72"/>
      <c r="X224" s="72"/>
      <c r="Y224" s="72"/>
      <c r="Z224" s="72"/>
      <c r="AA224" s="72"/>
      <c r="AB224" s="72"/>
      <c r="AC224" s="72"/>
      <c r="AD224" s="72"/>
      <c r="AE224" s="72"/>
      <c r="AF224" s="72"/>
      <c r="AG224" s="72"/>
      <c r="AH224" s="72"/>
      <c r="AI224" s="72"/>
      <c r="AJ224" s="72"/>
      <c r="AK224" s="72"/>
      <c r="AL224" s="72"/>
      <c r="AM224" s="72"/>
      <c r="AN224" s="72"/>
      <c r="AO224" s="72"/>
      <c r="AP224" s="72"/>
      <c r="AQ224" s="72"/>
      <c r="AR224" s="72"/>
      <c r="AS224" s="72"/>
      <c r="AT224" s="72"/>
      <c r="AU224" s="72"/>
      <c r="AV224" s="72"/>
      <c r="AW224" s="72"/>
      <c r="AX224" s="72"/>
      <c r="AY224" s="72"/>
      <c r="AZ224" s="72"/>
      <c r="BA224" s="72"/>
      <c r="BB224" s="72"/>
      <c r="BC224" s="72"/>
      <c r="BD224" s="72"/>
      <c r="BE224" s="72"/>
      <c r="BF224" s="72"/>
      <c r="BG224" s="72"/>
      <c r="BH224" s="72"/>
    </row>
    <row r="225" spans="1:60" x14ac:dyDescent="0.25">
      <c r="A225" s="72"/>
      <c r="J225" s="72"/>
      <c r="K225" s="72"/>
      <c r="L225" s="72"/>
      <c r="M225" s="72"/>
      <c r="N225" s="72"/>
      <c r="O225" s="72"/>
      <c r="P225" s="72"/>
      <c r="Q225" s="72"/>
      <c r="R225" s="72"/>
      <c r="S225" s="72"/>
      <c r="T225" s="72"/>
      <c r="U225" s="72"/>
      <c r="V225" s="72"/>
      <c r="W225" s="72"/>
      <c r="X225" s="72"/>
      <c r="Y225" s="72"/>
      <c r="Z225" s="72"/>
      <c r="AA225" s="72"/>
      <c r="AB225" s="72"/>
      <c r="AC225" s="72"/>
      <c r="AD225" s="72"/>
      <c r="AE225" s="72"/>
      <c r="AF225" s="72"/>
      <c r="AG225" s="72"/>
      <c r="AH225" s="72"/>
      <c r="AI225" s="72"/>
      <c r="AJ225" s="72"/>
      <c r="AK225" s="72"/>
      <c r="AL225" s="72"/>
      <c r="AM225" s="72"/>
      <c r="AN225" s="72"/>
      <c r="AO225" s="72"/>
      <c r="AP225" s="72"/>
      <c r="AQ225" s="72"/>
      <c r="AR225" s="72"/>
      <c r="AS225" s="72"/>
      <c r="AT225" s="72"/>
      <c r="AU225" s="72"/>
      <c r="AV225" s="72"/>
      <c r="AW225" s="72"/>
      <c r="AX225" s="72"/>
      <c r="AY225" s="72"/>
      <c r="AZ225" s="72"/>
      <c r="BA225" s="72"/>
      <c r="BB225" s="72"/>
      <c r="BC225" s="72"/>
      <c r="BD225" s="72"/>
      <c r="BE225" s="72"/>
      <c r="BF225" s="72"/>
      <c r="BG225" s="72"/>
      <c r="BH225" s="72"/>
    </row>
    <row r="226" spans="1:60" x14ac:dyDescent="0.25">
      <c r="A226" s="72"/>
      <c r="J226" s="72"/>
      <c r="K226" s="72"/>
      <c r="L226" s="72"/>
      <c r="M226" s="72"/>
      <c r="N226" s="72"/>
      <c r="O226" s="72"/>
      <c r="P226" s="72"/>
      <c r="Q226" s="72"/>
      <c r="R226" s="72"/>
      <c r="S226" s="72"/>
      <c r="T226" s="72"/>
      <c r="U226" s="72"/>
      <c r="V226" s="72"/>
      <c r="W226" s="72"/>
      <c r="X226" s="72"/>
      <c r="Y226" s="72"/>
      <c r="Z226" s="72"/>
      <c r="AA226" s="72"/>
      <c r="AB226" s="72"/>
      <c r="AC226" s="72"/>
      <c r="AD226" s="72"/>
      <c r="AE226" s="72"/>
      <c r="AF226" s="72"/>
      <c r="AG226" s="72"/>
      <c r="AH226" s="72"/>
      <c r="AI226" s="72"/>
      <c r="AJ226" s="72"/>
      <c r="AK226" s="72"/>
      <c r="AL226" s="72"/>
      <c r="AM226" s="72"/>
      <c r="AN226" s="72"/>
      <c r="AO226" s="72"/>
      <c r="AP226" s="72"/>
      <c r="AQ226" s="72"/>
      <c r="AR226" s="72"/>
      <c r="AS226" s="72"/>
      <c r="AT226" s="72"/>
      <c r="AU226" s="72"/>
      <c r="AV226" s="72"/>
      <c r="AW226" s="72"/>
      <c r="AX226" s="72"/>
      <c r="AY226" s="72"/>
      <c r="AZ226" s="72"/>
      <c r="BA226" s="72"/>
      <c r="BB226" s="72"/>
      <c r="BC226" s="72"/>
      <c r="BD226" s="72"/>
      <c r="BE226" s="72"/>
      <c r="BF226" s="72"/>
      <c r="BG226" s="72"/>
      <c r="BH226" s="72"/>
    </row>
    <row r="227" spans="1:60" x14ac:dyDescent="0.25">
      <c r="A227" s="72"/>
      <c r="J227" s="72"/>
      <c r="K227" s="72"/>
      <c r="L227" s="72"/>
      <c r="M227" s="72"/>
      <c r="N227" s="72"/>
      <c r="O227" s="72"/>
      <c r="P227" s="72"/>
      <c r="Q227" s="72"/>
      <c r="R227" s="72"/>
      <c r="S227" s="72"/>
      <c r="T227" s="72"/>
      <c r="U227" s="72"/>
      <c r="V227" s="72"/>
      <c r="W227" s="72"/>
      <c r="X227" s="72"/>
      <c r="Y227" s="72"/>
      <c r="Z227" s="72"/>
      <c r="AA227" s="72"/>
      <c r="AB227" s="72"/>
      <c r="AC227" s="72"/>
      <c r="AD227" s="72"/>
      <c r="AE227" s="72"/>
      <c r="AF227" s="72"/>
      <c r="AG227" s="72"/>
      <c r="AH227" s="72"/>
      <c r="AI227" s="72"/>
      <c r="AJ227" s="72"/>
      <c r="AK227" s="72"/>
      <c r="AL227" s="72"/>
      <c r="AM227" s="72"/>
      <c r="AN227" s="72"/>
      <c r="AO227" s="72"/>
      <c r="AP227" s="72"/>
      <c r="AQ227" s="72"/>
      <c r="AR227" s="72"/>
      <c r="AS227" s="72"/>
      <c r="AT227" s="72"/>
      <c r="AU227" s="72"/>
      <c r="AV227" s="72"/>
      <c r="AW227" s="72"/>
      <c r="AX227" s="72"/>
      <c r="AY227" s="72"/>
      <c r="AZ227" s="72"/>
      <c r="BA227" s="72"/>
      <c r="BB227" s="72"/>
      <c r="BC227" s="72"/>
      <c r="BD227" s="72"/>
      <c r="BE227" s="72"/>
      <c r="BF227" s="72"/>
      <c r="BG227" s="72"/>
      <c r="BH227" s="72"/>
    </row>
    <row r="228" spans="1:60" x14ac:dyDescent="0.25">
      <c r="A228" s="72"/>
      <c r="J228" s="72"/>
      <c r="K228" s="72"/>
      <c r="L228" s="72"/>
      <c r="M228" s="72"/>
      <c r="N228" s="72"/>
      <c r="O228" s="72"/>
      <c r="P228" s="72"/>
      <c r="Q228" s="72"/>
      <c r="R228" s="72"/>
      <c r="S228" s="72"/>
      <c r="T228" s="72"/>
      <c r="U228" s="72"/>
      <c r="V228" s="72"/>
      <c r="W228" s="72"/>
      <c r="X228" s="72"/>
      <c r="Y228" s="72"/>
      <c r="Z228" s="72"/>
      <c r="AA228" s="72"/>
      <c r="AB228" s="72"/>
      <c r="AC228" s="72"/>
      <c r="AD228" s="72"/>
      <c r="AE228" s="72"/>
      <c r="AF228" s="72"/>
      <c r="AG228" s="72"/>
      <c r="AH228" s="72"/>
      <c r="AI228" s="72"/>
      <c r="AJ228" s="72"/>
      <c r="AK228" s="72"/>
      <c r="AL228" s="72"/>
      <c r="AM228" s="72"/>
      <c r="AN228" s="72"/>
      <c r="AO228" s="72"/>
      <c r="AP228" s="72"/>
      <c r="AQ228" s="72"/>
      <c r="AR228" s="72"/>
      <c r="AS228" s="72"/>
      <c r="AT228" s="72"/>
      <c r="AU228" s="72"/>
      <c r="AV228" s="72"/>
      <c r="AW228" s="72"/>
      <c r="AX228" s="72"/>
      <c r="AY228" s="72"/>
      <c r="AZ228" s="72"/>
      <c r="BA228" s="72"/>
      <c r="BB228" s="72"/>
      <c r="BC228" s="72"/>
      <c r="BD228" s="72"/>
      <c r="BE228" s="72"/>
      <c r="BF228" s="72"/>
      <c r="BG228" s="72"/>
      <c r="BH228" s="72"/>
    </row>
    <row r="229" spans="1:60" x14ac:dyDescent="0.25">
      <c r="A229" s="72"/>
      <c r="J229" s="72"/>
      <c r="K229" s="72"/>
      <c r="L229" s="72"/>
      <c r="M229" s="72"/>
      <c r="N229" s="72"/>
      <c r="O229" s="72"/>
      <c r="P229" s="72"/>
      <c r="Q229" s="72"/>
      <c r="R229" s="72"/>
      <c r="S229" s="72"/>
      <c r="T229" s="72"/>
      <c r="U229" s="72"/>
      <c r="V229" s="72"/>
      <c r="W229" s="72"/>
      <c r="X229" s="72"/>
      <c r="Y229" s="72"/>
      <c r="Z229" s="72"/>
      <c r="AA229" s="72"/>
      <c r="AB229" s="72"/>
      <c r="AC229" s="72"/>
      <c r="AD229" s="72"/>
      <c r="AE229" s="72"/>
      <c r="AF229" s="72"/>
      <c r="AG229" s="72"/>
      <c r="AH229" s="72"/>
      <c r="AI229" s="72"/>
      <c r="AJ229" s="72"/>
      <c r="AK229" s="72"/>
      <c r="AL229" s="72"/>
      <c r="AM229" s="72"/>
      <c r="AN229" s="72"/>
      <c r="AO229" s="72"/>
      <c r="AP229" s="72"/>
      <c r="AQ229" s="72"/>
      <c r="AR229" s="72"/>
      <c r="AS229" s="72"/>
      <c r="AT229" s="72"/>
      <c r="AU229" s="72"/>
      <c r="AV229" s="72"/>
      <c r="AW229" s="72"/>
      <c r="AX229" s="72"/>
      <c r="AY229" s="72"/>
      <c r="AZ229" s="72"/>
      <c r="BA229" s="72"/>
      <c r="BB229" s="72"/>
      <c r="BC229" s="72"/>
      <c r="BD229" s="72"/>
      <c r="BE229" s="72"/>
      <c r="BF229" s="72"/>
      <c r="BG229" s="72"/>
      <c r="BH229" s="72"/>
    </row>
    <row r="230" spans="1:60" x14ac:dyDescent="0.25">
      <c r="A230" s="72"/>
      <c r="J230" s="72"/>
      <c r="K230" s="72"/>
      <c r="L230" s="72"/>
      <c r="M230" s="72"/>
      <c r="N230" s="72"/>
      <c r="O230" s="72"/>
      <c r="P230" s="72"/>
      <c r="Q230" s="72"/>
      <c r="R230" s="72"/>
      <c r="S230" s="72"/>
      <c r="T230" s="72"/>
      <c r="U230" s="72"/>
      <c r="V230" s="72"/>
      <c r="W230" s="72"/>
      <c r="X230" s="72"/>
      <c r="Y230" s="72"/>
      <c r="Z230" s="72"/>
      <c r="AA230" s="72"/>
      <c r="AB230" s="72"/>
      <c r="AC230" s="72"/>
      <c r="AD230" s="72"/>
      <c r="AE230" s="72"/>
      <c r="AF230" s="72"/>
      <c r="AG230" s="72"/>
      <c r="AH230" s="72"/>
      <c r="AI230" s="72"/>
      <c r="AJ230" s="72"/>
      <c r="AK230" s="72"/>
      <c r="AL230" s="72"/>
      <c r="AM230" s="72"/>
      <c r="AN230" s="72"/>
      <c r="AO230" s="72"/>
      <c r="AP230" s="72"/>
      <c r="AQ230" s="72"/>
      <c r="AR230" s="72"/>
      <c r="AS230" s="72"/>
      <c r="AT230" s="72"/>
      <c r="AU230" s="72"/>
      <c r="AV230" s="72"/>
      <c r="AW230" s="72"/>
      <c r="AX230" s="72"/>
      <c r="AY230" s="72"/>
      <c r="AZ230" s="72"/>
      <c r="BA230" s="72"/>
      <c r="BB230" s="72"/>
      <c r="BC230" s="72"/>
      <c r="BD230" s="72"/>
      <c r="BE230" s="72"/>
      <c r="BF230" s="72"/>
      <c r="BG230" s="72"/>
      <c r="BH230" s="72"/>
    </row>
    <row r="231" spans="1:60" x14ac:dyDescent="0.25">
      <c r="A231" s="72"/>
      <c r="J231" s="72"/>
      <c r="K231" s="72"/>
      <c r="L231" s="72"/>
      <c r="M231" s="72"/>
      <c r="N231" s="72"/>
      <c r="O231" s="72"/>
      <c r="P231" s="72"/>
      <c r="Q231" s="72"/>
      <c r="R231" s="72"/>
      <c r="S231" s="72"/>
      <c r="T231" s="72"/>
      <c r="U231" s="72"/>
      <c r="V231" s="72"/>
      <c r="W231" s="72"/>
      <c r="X231" s="72"/>
      <c r="Y231" s="72"/>
      <c r="Z231" s="72"/>
      <c r="AA231" s="72"/>
      <c r="AB231" s="72"/>
      <c r="AC231" s="72"/>
      <c r="AD231" s="72"/>
      <c r="AE231" s="72"/>
      <c r="AF231" s="72"/>
      <c r="AG231" s="72"/>
      <c r="AH231" s="72"/>
      <c r="AI231" s="72"/>
      <c r="AJ231" s="72"/>
      <c r="AK231" s="72"/>
      <c r="AL231" s="72"/>
      <c r="AM231" s="72"/>
      <c r="AN231" s="72"/>
      <c r="AO231" s="72"/>
      <c r="AP231" s="72"/>
      <c r="AQ231" s="72"/>
      <c r="AR231" s="72"/>
      <c r="AS231" s="72"/>
      <c r="AT231" s="72"/>
      <c r="AU231" s="72"/>
      <c r="AV231" s="72"/>
      <c r="AW231" s="72"/>
      <c r="AX231" s="72"/>
      <c r="AY231" s="72"/>
      <c r="AZ231" s="72"/>
      <c r="BA231" s="72"/>
      <c r="BB231" s="72"/>
      <c r="BC231" s="72"/>
      <c r="BD231" s="72"/>
      <c r="BE231" s="72"/>
      <c r="BF231" s="72"/>
      <c r="BG231" s="72"/>
      <c r="BH231" s="72"/>
    </row>
    <row r="232" spans="1:60" x14ac:dyDescent="0.25">
      <c r="A232" s="72"/>
      <c r="J232" s="72"/>
      <c r="K232" s="72"/>
      <c r="L232" s="72"/>
      <c r="M232" s="72"/>
      <c r="N232" s="72"/>
      <c r="O232" s="72"/>
      <c r="P232" s="72"/>
      <c r="Q232" s="72"/>
      <c r="R232" s="72"/>
      <c r="S232" s="72"/>
      <c r="T232" s="72"/>
      <c r="U232" s="72"/>
      <c r="V232" s="72"/>
      <c r="W232" s="72"/>
      <c r="X232" s="72"/>
      <c r="Y232" s="72"/>
      <c r="Z232" s="72"/>
      <c r="AA232" s="72"/>
      <c r="AB232" s="72"/>
      <c r="AC232" s="72"/>
      <c r="AD232" s="72"/>
      <c r="AE232" s="72"/>
      <c r="AF232" s="72"/>
      <c r="AG232" s="72"/>
      <c r="AH232" s="72"/>
      <c r="AI232" s="72"/>
      <c r="AJ232" s="72"/>
      <c r="AK232" s="72"/>
      <c r="AL232" s="72"/>
      <c r="AM232" s="72"/>
      <c r="AN232" s="72"/>
      <c r="AO232" s="72"/>
      <c r="AP232" s="72"/>
      <c r="AQ232" s="72"/>
      <c r="AR232" s="72"/>
      <c r="AS232" s="72"/>
      <c r="AT232" s="72"/>
      <c r="AU232" s="72"/>
      <c r="AV232" s="72"/>
      <c r="AW232" s="72"/>
      <c r="AX232" s="72"/>
      <c r="AY232" s="72"/>
      <c r="AZ232" s="72"/>
      <c r="BA232" s="72"/>
      <c r="BB232" s="72"/>
      <c r="BC232" s="72"/>
      <c r="BD232" s="72"/>
      <c r="BE232" s="72"/>
      <c r="BF232" s="72"/>
      <c r="BG232" s="72"/>
      <c r="BH232" s="72"/>
    </row>
    <row r="233" spans="1:60" x14ac:dyDescent="0.25">
      <c r="A233" s="72"/>
      <c r="J233" s="72"/>
      <c r="K233" s="72"/>
      <c r="L233" s="72"/>
      <c r="M233" s="72"/>
      <c r="N233" s="72"/>
      <c r="O233" s="72"/>
      <c r="P233" s="72"/>
      <c r="Q233" s="72"/>
      <c r="R233" s="72"/>
      <c r="S233" s="72"/>
      <c r="T233" s="72"/>
      <c r="U233" s="72"/>
      <c r="V233" s="72"/>
      <c r="W233" s="72"/>
      <c r="X233" s="72"/>
      <c r="Y233" s="72"/>
      <c r="Z233" s="72"/>
      <c r="AA233" s="72"/>
      <c r="AB233" s="72"/>
      <c r="AC233" s="72"/>
      <c r="AD233" s="72"/>
      <c r="AE233" s="72"/>
      <c r="AF233" s="72"/>
      <c r="AG233" s="72"/>
      <c r="AH233" s="72"/>
      <c r="AI233" s="72"/>
      <c r="AJ233" s="72"/>
      <c r="AK233" s="72"/>
      <c r="AL233" s="72"/>
      <c r="AM233" s="72"/>
      <c r="AN233" s="72"/>
      <c r="AO233" s="72"/>
      <c r="AP233" s="72"/>
      <c r="AQ233" s="72"/>
      <c r="AR233" s="72"/>
      <c r="AS233" s="72"/>
      <c r="AT233" s="72"/>
      <c r="AU233" s="72"/>
      <c r="AV233" s="72"/>
      <c r="AW233" s="72"/>
      <c r="AX233" s="72"/>
      <c r="AY233" s="72"/>
      <c r="AZ233" s="72"/>
      <c r="BA233" s="72"/>
      <c r="BB233" s="72"/>
      <c r="BC233" s="72"/>
      <c r="BD233" s="72"/>
      <c r="BE233" s="72"/>
      <c r="BF233" s="72"/>
      <c r="BG233" s="72"/>
      <c r="BH233" s="72"/>
    </row>
    <row r="234" spans="1:60" x14ac:dyDescent="0.25">
      <c r="A234" s="72"/>
      <c r="J234" s="72"/>
      <c r="K234" s="72"/>
      <c r="L234" s="72"/>
      <c r="M234" s="72"/>
      <c r="N234" s="72"/>
      <c r="O234" s="72"/>
      <c r="P234" s="72"/>
      <c r="Q234" s="72"/>
      <c r="R234" s="72"/>
      <c r="S234" s="72"/>
      <c r="T234" s="72"/>
      <c r="U234" s="72"/>
      <c r="V234" s="72"/>
      <c r="W234" s="72"/>
      <c r="X234" s="72"/>
      <c r="Y234" s="72"/>
      <c r="Z234" s="72"/>
      <c r="AA234" s="72"/>
      <c r="AB234" s="72"/>
      <c r="AC234" s="72"/>
      <c r="AD234" s="72"/>
      <c r="AE234" s="72"/>
      <c r="AF234" s="72"/>
      <c r="AG234" s="72"/>
      <c r="AH234" s="72"/>
      <c r="AI234" s="72"/>
      <c r="AJ234" s="72"/>
      <c r="AK234" s="72"/>
      <c r="AL234" s="72"/>
      <c r="AM234" s="72"/>
      <c r="AN234" s="72"/>
      <c r="AO234" s="72"/>
      <c r="AP234" s="72"/>
      <c r="AQ234" s="72"/>
      <c r="AR234" s="72"/>
      <c r="AS234" s="72"/>
      <c r="AT234" s="72"/>
      <c r="AU234" s="72"/>
      <c r="AV234" s="72"/>
      <c r="AW234" s="72"/>
      <c r="AX234" s="72"/>
      <c r="AY234" s="72"/>
      <c r="AZ234" s="72"/>
      <c r="BA234" s="72"/>
      <c r="BB234" s="72"/>
      <c r="BC234" s="72"/>
      <c r="BD234" s="72"/>
      <c r="BE234" s="72"/>
      <c r="BF234" s="72"/>
      <c r="BG234" s="72"/>
      <c r="BH234" s="72"/>
    </row>
    <row r="235" spans="1:60" x14ac:dyDescent="0.25">
      <c r="A235" s="72"/>
      <c r="J235" s="72"/>
      <c r="K235" s="72"/>
      <c r="L235" s="72"/>
      <c r="M235" s="72"/>
      <c r="N235" s="72"/>
      <c r="O235" s="72"/>
      <c r="P235" s="72"/>
      <c r="Q235" s="72"/>
      <c r="R235" s="72"/>
      <c r="S235" s="72"/>
      <c r="T235" s="72"/>
      <c r="U235" s="72"/>
      <c r="V235" s="72"/>
      <c r="W235" s="72"/>
      <c r="X235" s="72"/>
      <c r="Y235" s="72"/>
      <c r="Z235" s="72"/>
      <c r="AA235" s="72"/>
      <c r="AB235" s="72"/>
      <c r="AC235" s="72"/>
      <c r="AD235" s="72"/>
      <c r="AE235" s="72"/>
      <c r="AF235" s="72"/>
      <c r="AG235" s="72"/>
      <c r="AH235" s="72"/>
      <c r="AI235" s="72"/>
      <c r="AJ235" s="72"/>
      <c r="AK235" s="72"/>
      <c r="AL235" s="72"/>
      <c r="AM235" s="72"/>
      <c r="AN235" s="72"/>
      <c r="AO235" s="72"/>
      <c r="AP235" s="72"/>
      <c r="AQ235" s="72"/>
      <c r="AR235" s="72"/>
      <c r="AS235" s="72"/>
      <c r="AT235" s="72"/>
      <c r="AU235" s="72"/>
      <c r="AV235" s="72"/>
      <c r="AW235" s="72"/>
      <c r="AX235" s="72"/>
      <c r="AY235" s="72"/>
      <c r="AZ235" s="72"/>
      <c r="BA235" s="72"/>
      <c r="BB235" s="72"/>
      <c r="BC235" s="72"/>
      <c r="BD235" s="72"/>
      <c r="BE235" s="72"/>
      <c r="BF235" s="72"/>
      <c r="BG235" s="72"/>
      <c r="BH235" s="72"/>
    </row>
    <row r="236" spans="1:60" x14ac:dyDescent="0.25">
      <c r="A236" s="72"/>
      <c r="J236" s="72"/>
      <c r="K236" s="72"/>
      <c r="L236" s="72"/>
      <c r="M236" s="72"/>
      <c r="N236" s="72"/>
      <c r="O236" s="72"/>
      <c r="P236" s="72"/>
      <c r="Q236" s="72"/>
      <c r="R236" s="72"/>
      <c r="S236" s="72"/>
      <c r="T236" s="72"/>
      <c r="U236" s="72"/>
      <c r="V236" s="72"/>
      <c r="W236" s="72"/>
      <c r="X236" s="72"/>
      <c r="Y236" s="72"/>
      <c r="Z236" s="72"/>
      <c r="AA236" s="72"/>
      <c r="AB236" s="72"/>
      <c r="AC236" s="72"/>
      <c r="AD236" s="72"/>
      <c r="AE236" s="72"/>
      <c r="AF236" s="72"/>
      <c r="AG236" s="72"/>
      <c r="AH236" s="72"/>
      <c r="AI236" s="72"/>
      <c r="AJ236" s="72"/>
      <c r="AK236" s="72"/>
      <c r="AL236" s="72"/>
      <c r="AM236" s="72"/>
      <c r="AN236" s="72"/>
      <c r="AO236" s="72"/>
      <c r="AP236" s="72"/>
      <c r="AQ236" s="72"/>
      <c r="AR236" s="72"/>
      <c r="AS236" s="72"/>
      <c r="AT236" s="72"/>
      <c r="AU236" s="72"/>
      <c r="AV236" s="72"/>
      <c r="AW236" s="72"/>
      <c r="AX236" s="72"/>
      <c r="AY236" s="72"/>
      <c r="AZ236" s="72"/>
      <c r="BA236" s="72"/>
      <c r="BB236" s="72"/>
      <c r="BC236" s="72"/>
      <c r="BD236" s="72"/>
      <c r="BE236" s="72"/>
      <c r="BF236" s="72"/>
      <c r="BG236" s="72"/>
      <c r="BH236" s="72"/>
    </row>
    <row r="237" spans="1:60" x14ac:dyDescent="0.25">
      <c r="A237" s="72"/>
      <c r="J237" s="72"/>
      <c r="K237" s="72"/>
      <c r="L237" s="72"/>
      <c r="M237" s="72"/>
      <c r="N237" s="72"/>
      <c r="O237" s="72"/>
      <c r="P237" s="72"/>
      <c r="Q237" s="72"/>
      <c r="R237" s="72"/>
      <c r="S237" s="72"/>
      <c r="T237" s="72"/>
      <c r="U237" s="72"/>
      <c r="V237" s="72"/>
      <c r="W237" s="72"/>
      <c r="X237" s="72"/>
      <c r="Y237" s="72"/>
      <c r="Z237" s="72"/>
      <c r="AA237" s="72"/>
      <c r="AB237" s="72"/>
      <c r="AC237" s="72"/>
      <c r="AD237" s="72"/>
      <c r="AE237" s="72"/>
      <c r="AF237" s="72"/>
      <c r="AG237" s="72"/>
      <c r="AH237" s="72"/>
      <c r="AI237" s="72"/>
      <c r="AJ237" s="72"/>
      <c r="AK237" s="72"/>
      <c r="AL237" s="72"/>
      <c r="AM237" s="72"/>
      <c r="AN237" s="72"/>
      <c r="AO237" s="72"/>
      <c r="AP237" s="72"/>
      <c r="AQ237" s="72"/>
      <c r="AR237" s="72"/>
      <c r="AS237" s="72"/>
      <c r="AT237" s="72"/>
      <c r="AU237" s="72"/>
      <c r="AV237" s="72"/>
      <c r="AW237" s="72"/>
      <c r="AX237" s="72"/>
      <c r="AY237" s="72"/>
      <c r="AZ237" s="72"/>
      <c r="BA237" s="72"/>
      <c r="BB237" s="72"/>
      <c r="BC237" s="72"/>
      <c r="BD237" s="72"/>
      <c r="BE237" s="72"/>
      <c r="BF237" s="72"/>
      <c r="BG237" s="72"/>
      <c r="BH237" s="72"/>
    </row>
    <row r="238" spans="1:60" x14ac:dyDescent="0.25">
      <c r="A238" s="72"/>
      <c r="J238" s="72"/>
      <c r="K238" s="72"/>
      <c r="L238" s="72"/>
      <c r="M238" s="72"/>
      <c r="N238" s="72"/>
      <c r="O238" s="72"/>
      <c r="P238" s="72"/>
      <c r="Q238" s="72"/>
      <c r="R238" s="72"/>
      <c r="S238" s="72"/>
      <c r="T238" s="72"/>
      <c r="U238" s="72"/>
      <c r="V238" s="72"/>
      <c r="W238" s="72"/>
      <c r="X238" s="72"/>
      <c r="Y238" s="72"/>
      <c r="Z238" s="72"/>
      <c r="AA238" s="72"/>
      <c r="AB238" s="72"/>
      <c r="AC238" s="72"/>
      <c r="AD238" s="72"/>
      <c r="AE238" s="72"/>
      <c r="AF238" s="72"/>
      <c r="AG238" s="72"/>
      <c r="AH238" s="72"/>
      <c r="AI238" s="72"/>
      <c r="AJ238" s="72"/>
      <c r="AK238" s="72"/>
      <c r="AL238" s="72"/>
      <c r="AM238" s="72"/>
      <c r="AN238" s="72"/>
      <c r="AO238" s="72"/>
      <c r="AP238" s="72"/>
      <c r="AQ238" s="72"/>
      <c r="AR238" s="72"/>
      <c r="AS238" s="72"/>
      <c r="AT238" s="72"/>
      <c r="AU238" s="72"/>
      <c r="AV238" s="72"/>
      <c r="AW238" s="72"/>
      <c r="AX238" s="72"/>
      <c r="AY238" s="72"/>
      <c r="AZ238" s="72"/>
      <c r="BA238" s="72"/>
      <c r="BB238" s="72"/>
      <c r="BC238" s="72"/>
      <c r="BD238" s="72"/>
      <c r="BE238" s="72"/>
      <c r="BF238" s="72"/>
      <c r="BG238" s="72"/>
      <c r="BH238" s="72"/>
    </row>
    <row r="239" spans="1:60" x14ac:dyDescent="0.25">
      <c r="A239" s="72"/>
      <c r="J239" s="72"/>
      <c r="K239" s="72"/>
      <c r="L239" s="72"/>
      <c r="M239" s="72"/>
      <c r="N239" s="72"/>
      <c r="O239" s="72"/>
      <c r="P239" s="72"/>
      <c r="Q239" s="72"/>
      <c r="R239" s="72"/>
      <c r="S239" s="72"/>
      <c r="T239" s="72"/>
      <c r="U239" s="72"/>
      <c r="V239" s="72"/>
      <c r="W239" s="72"/>
      <c r="X239" s="72"/>
      <c r="Y239" s="72"/>
      <c r="Z239" s="72"/>
      <c r="AA239" s="72"/>
      <c r="AB239" s="72"/>
      <c r="AC239" s="72"/>
      <c r="AD239" s="72"/>
      <c r="AE239" s="72"/>
      <c r="AF239" s="72"/>
      <c r="AG239" s="72"/>
      <c r="AH239" s="72"/>
      <c r="AI239" s="72"/>
      <c r="AJ239" s="72"/>
      <c r="AK239" s="72"/>
      <c r="AL239" s="72"/>
      <c r="AM239" s="72"/>
      <c r="AN239" s="72"/>
      <c r="AO239" s="72"/>
      <c r="AP239" s="72"/>
      <c r="AQ239" s="72"/>
      <c r="AR239" s="72"/>
      <c r="AS239" s="72"/>
      <c r="AT239" s="72"/>
      <c r="AU239" s="72"/>
      <c r="AV239" s="72"/>
      <c r="AW239" s="72"/>
      <c r="AX239" s="72"/>
      <c r="AY239" s="72"/>
      <c r="AZ239" s="72"/>
      <c r="BA239" s="72"/>
      <c r="BB239" s="72"/>
      <c r="BC239" s="72"/>
      <c r="BD239" s="72"/>
      <c r="BE239" s="72"/>
      <c r="BF239" s="72"/>
      <c r="BG239" s="72"/>
      <c r="BH239" s="72"/>
    </row>
    <row r="240" spans="1:60" x14ac:dyDescent="0.25">
      <c r="A240" s="72"/>
      <c r="J240" s="72"/>
      <c r="K240" s="72"/>
      <c r="L240" s="72"/>
      <c r="M240" s="72"/>
      <c r="N240" s="72"/>
      <c r="O240" s="72"/>
      <c r="P240" s="72"/>
      <c r="Q240" s="72"/>
      <c r="R240" s="72"/>
      <c r="S240" s="72"/>
      <c r="T240" s="72"/>
      <c r="U240" s="72"/>
      <c r="V240" s="72"/>
      <c r="W240" s="72"/>
      <c r="X240" s="72"/>
      <c r="Y240" s="72"/>
      <c r="Z240" s="72"/>
      <c r="AA240" s="72"/>
      <c r="AB240" s="72"/>
      <c r="AC240" s="72"/>
      <c r="AD240" s="72"/>
      <c r="AE240" s="72"/>
      <c r="AF240" s="72"/>
      <c r="AG240" s="72"/>
      <c r="AH240" s="72"/>
      <c r="AI240" s="72"/>
      <c r="AJ240" s="72"/>
      <c r="AK240" s="72"/>
      <c r="AL240" s="72"/>
      <c r="AM240" s="72"/>
      <c r="AN240" s="72"/>
      <c r="AO240" s="72"/>
      <c r="AP240" s="72"/>
      <c r="AQ240" s="72"/>
      <c r="AR240" s="72"/>
      <c r="AS240" s="72"/>
      <c r="AT240" s="72"/>
      <c r="AU240" s="72"/>
      <c r="AV240" s="72"/>
      <c r="AW240" s="72"/>
      <c r="AX240" s="72"/>
      <c r="AY240" s="72"/>
      <c r="AZ240" s="72"/>
      <c r="BA240" s="72"/>
      <c r="BB240" s="72"/>
      <c r="BC240" s="72"/>
      <c r="BD240" s="72"/>
      <c r="BE240" s="72"/>
      <c r="BF240" s="72"/>
      <c r="BG240" s="72"/>
      <c r="BH240" s="72"/>
    </row>
    <row r="241" spans="1:60" x14ac:dyDescent="0.25">
      <c r="A241" s="72"/>
      <c r="J241" s="72"/>
      <c r="K241" s="72"/>
      <c r="L241" s="72"/>
      <c r="M241" s="72"/>
      <c r="N241" s="72"/>
      <c r="O241" s="72"/>
      <c r="P241" s="72"/>
      <c r="Q241" s="72"/>
      <c r="R241" s="72"/>
      <c r="S241" s="72"/>
      <c r="T241" s="72"/>
      <c r="U241" s="72"/>
      <c r="V241" s="72"/>
      <c r="W241" s="72"/>
      <c r="X241" s="72"/>
      <c r="Y241" s="72"/>
      <c r="Z241" s="72"/>
      <c r="AA241" s="72"/>
      <c r="AB241" s="72"/>
      <c r="AC241" s="72"/>
      <c r="AD241" s="72"/>
      <c r="AE241" s="72"/>
      <c r="AF241" s="72"/>
      <c r="AG241" s="72"/>
      <c r="AH241" s="72"/>
      <c r="AI241" s="72"/>
      <c r="AJ241" s="72"/>
      <c r="AK241" s="72"/>
      <c r="AL241" s="72"/>
      <c r="AM241" s="72"/>
      <c r="AN241" s="72"/>
      <c r="AO241" s="72"/>
      <c r="AP241" s="72"/>
      <c r="AQ241" s="72"/>
      <c r="AR241" s="72"/>
      <c r="AS241" s="72"/>
      <c r="AT241" s="72"/>
      <c r="AU241" s="72"/>
      <c r="AV241" s="72"/>
      <c r="AW241" s="72"/>
      <c r="AX241" s="72"/>
      <c r="AY241" s="72"/>
      <c r="AZ241" s="72"/>
      <c r="BA241" s="72"/>
      <c r="BB241" s="72"/>
      <c r="BC241" s="72"/>
      <c r="BD241" s="72"/>
      <c r="BE241" s="72"/>
      <c r="BF241" s="72"/>
      <c r="BG241" s="72"/>
      <c r="BH241" s="72"/>
    </row>
    <row r="242" spans="1:60" x14ac:dyDescent="0.25">
      <c r="A242" s="72"/>
      <c r="J242" s="72"/>
      <c r="K242" s="72"/>
      <c r="L242" s="72"/>
      <c r="M242" s="72"/>
      <c r="N242" s="72"/>
      <c r="O242" s="72"/>
      <c r="P242" s="72"/>
      <c r="Q242" s="72"/>
      <c r="R242" s="72"/>
      <c r="S242" s="72"/>
      <c r="T242" s="72"/>
      <c r="U242" s="72"/>
      <c r="V242" s="72"/>
      <c r="W242" s="72"/>
      <c r="X242" s="72"/>
      <c r="Y242" s="72"/>
      <c r="Z242" s="72"/>
      <c r="AA242" s="72"/>
      <c r="AB242" s="72"/>
      <c r="AC242" s="72"/>
      <c r="AD242" s="72"/>
      <c r="AE242" s="72"/>
      <c r="AF242" s="72"/>
      <c r="AG242" s="72"/>
      <c r="AH242" s="72"/>
      <c r="AI242" s="72"/>
      <c r="AJ242" s="72"/>
      <c r="AK242" s="72"/>
      <c r="AL242" s="72"/>
      <c r="AM242" s="72"/>
      <c r="AN242" s="72"/>
      <c r="AO242" s="72"/>
      <c r="AP242" s="72"/>
      <c r="AQ242" s="72"/>
      <c r="AR242" s="72"/>
      <c r="AS242" s="72"/>
      <c r="AT242" s="72"/>
      <c r="AU242" s="72"/>
      <c r="AV242" s="72"/>
      <c r="AW242" s="72"/>
      <c r="AX242" s="72"/>
      <c r="AY242" s="72"/>
      <c r="AZ242" s="72"/>
      <c r="BA242" s="72"/>
      <c r="BB242" s="72"/>
      <c r="BC242" s="72"/>
      <c r="BD242" s="72"/>
      <c r="BE242" s="72"/>
      <c r="BF242" s="72"/>
      <c r="BG242" s="72"/>
      <c r="BH242" s="72"/>
    </row>
    <row r="243" spans="1:60" x14ac:dyDescent="0.25">
      <c r="A243" s="72"/>
      <c r="J243" s="72"/>
      <c r="K243" s="72"/>
      <c r="L243" s="72"/>
      <c r="M243" s="72"/>
      <c r="N243" s="72"/>
      <c r="O243" s="72"/>
      <c r="P243" s="72"/>
      <c r="Q243" s="72"/>
      <c r="R243" s="72"/>
      <c r="S243" s="72"/>
      <c r="T243" s="72"/>
      <c r="U243" s="72"/>
      <c r="V243" s="72"/>
      <c r="W243" s="72"/>
      <c r="X243" s="72"/>
      <c r="Y243" s="72"/>
      <c r="Z243" s="72"/>
      <c r="AA243" s="72"/>
      <c r="AB243" s="72"/>
      <c r="AC243" s="72"/>
      <c r="AD243" s="72"/>
      <c r="AE243" s="72"/>
      <c r="AF243" s="72"/>
      <c r="AG243" s="72"/>
      <c r="AH243" s="72"/>
      <c r="AI243" s="72"/>
      <c r="AJ243" s="72"/>
      <c r="AK243" s="72"/>
      <c r="AL243" s="72"/>
      <c r="AM243" s="72"/>
      <c r="AN243" s="72"/>
      <c r="AO243" s="72"/>
      <c r="AP243" s="72"/>
      <c r="AQ243" s="72"/>
      <c r="AR243" s="72"/>
      <c r="AS243" s="72"/>
      <c r="AT243" s="72"/>
      <c r="AU243" s="72"/>
      <c r="AV243" s="72"/>
      <c r="AW243" s="72"/>
      <c r="AX243" s="72"/>
      <c r="AY243" s="72"/>
      <c r="AZ243" s="72"/>
      <c r="BA243" s="72"/>
      <c r="BB243" s="72"/>
      <c r="BC243" s="72"/>
      <c r="BD243" s="72"/>
      <c r="BE243" s="72"/>
      <c r="BF243" s="72"/>
      <c r="BG243" s="72"/>
      <c r="BH243" s="72"/>
    </row>
    <row r="244" spans="1:60" x14ac:dyDescent="0.25">
      <c r="A244" s="72"/>
      <c r="J244" s="72"/>
      <c r="K244" s="72"/>
      <c r="L244" s="72"/>
      <c r="M244" s="72"/>
      <c r="N244" s="72"/>
      <c r="O244" s="72"/>
      <c r="P244" s="72"/>
      <c r="Q244" s="72"/>
      <c r="R244" s="72"/>
      <c r="S244" s="72"/>
      <c r="T244" s="72"/>
      <c r="U244" s="72"/>
      <c r="V244" s="72"/>
      <c r="W244" s="72"/>
      <c r="X244" s="72"/>
      <c r="Y244" s="72"/>
      <c r="Z244" s="72"/>
      <c r="AA244" s="72"/>
      <c r="AB244" s="72"/>
      <c r="AC244" s="72"/>
      <c r="AD244" s="72"/>
      <c r="AE244" s="72"/>
      <c r="AF244" s="72"/>
      <c r="AG244" s="72"/>
      <c r="AH244" s="72"/>
      <c r="AI244" s="72"/>
      <c r="AJ244" s="72"/>
      <c r="AK244" s="72"/>
      <c r="AL244" s="72"/>
      <c r="AM244" s="72"/>
      <c r="AN244" s="72"/>
      <c r="AO244" s="72"/>
      <c r="AP244" s="72"/>
      <c r="AQ244" s="72"/>
      <c r="AR244" s="72"/>
      <c r="AS244" s="72"/>
      <c r="AT244" s="72"/>
      <c r="AU244" s="72"/>
      <c r="AV244" s="72"/>
      <c r="AW244" s="72"/>
      <c r="AX244" s="72"/>
      <c r="AY244" s="72"/>
      <c r="AZ244" s="72"/>
      <c r="BA244" s="72"/>
      <c r="BB244" s="72"/>
      <c r="BC244" s="72"/>
      <c r="BD244" s="72"/>
      <c r="BE244" s="72"/>
      <c r="BF244" s="72"/>
      <c r="BG244" s="72"/>
      <c r="BH244" s="72"/>
    </row>
    <row r="245" spans="1:60" x14ac:dyDescent="0.25">
      <c r="A245" s="72"/>
    </row>
    <row r="246" spans="1:60" x14ac:dyDescent="0.25">
      <c r="A246" s="72"/>
    </row>
    <row r="247" spans="1:60" x14ac:dyDescent="0.25">
      <c r="A247" s="72"/>
    </row>
    <row r="248" spans="1:60" x14ac:dyDescent="0.25">
      <c r="A248" s="72"/>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zoomScale="90" zoomScaleNormal="90" workbookViewId="0">
      <selection activeCell="E5" sqref="E5:E10"/>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72"/>
      <c r="B1" s="377" t="s">
        <v>269</v>
      </c>
      <c r="C1" s="377"/>
      <c r="D1" s="377"/>
      <c r="E1" s="72"/>
      <c r="F1" s="72"/>
      <c r="G1" s="72"/>
      <c r="H1" s="72"/>
      <c r="I1" s="72"/>
      <c r="J1" s="72"/>
      <c r="K1" s="72"/>
      <c r="L1" s="72"/>
      <c r="M1" s="72"/>
      <c r="N1" s="72"/>
      <c r="O1" s="72"/>
      <c r="P1" s="72"/>
      <c r="Q1" s="72"/>
      <c r="R1" s="72"/>
      <c r="S1" s="72"/>
      <c r="T1" s="72"/>
      <c r="U1" s="72"/>
      <c r="V1" s="72"/>
      <c r="W1" s="72"/>
      <c r="X1" s="72"/>
      <c r="Y1" s="72"/>
      <c r="Z1" s="72"/>
      <c r="AA1" s="72"/>
      <c r="AB1" s="72"/>
      <c r="AC1" s="72"/>
      <c r="AD1" s="72"/>
      <c r="AE1" s="72"/>
    </row>
    <row r="2" spans="1:37" x14ac:dyDescent="0.25">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row>
    <row r="3" spans="1:37" ht="25.5" x14ac:dyDescent="0.25">
      <c r="A3" s="72"/>
      <c r="B3" s="6"/>
      <c r="C3" s="7" t="s">
        <v>270</v>
      </c>
      <c r="D3" s="7" t="s">
        <v>206</v>
      </c>
      <c r="E3" s="72"/>
      <c r="F3" s="72"/>
      <c r="G3" s="72"/>
      <c r="H3" s="72"/>
      <c r="I3" s="72"/>
      <c r="J3" s="72"/>
      <c r="K3" s="72"/>
      <c r="L3" s="72"/>
      <c r="M3" s="72"/>
      <c r="N3" s="72"/>
      <c r="O3" s="72"/>
      <c r="P3" s="72"/>
      <c r="Q3" s="72"/>
      <c r="R3" s="72"/>
      <c r="S3" s="72"/>
      <c r="T3" s="72"/>
      <c r="U3" s="72"/>
      <c r="V3" s="72"/>
      <c r="W3" s="72"/>
      <c r="X3" s="72"/>
      <c r="Y3" s="72"/>
      <c r="Z3" s="72"/>
      <c r="AA3" s="72"/>
      <c r="AB3" s="72"/>
      <c r="AC3" s="72"/>
      <c r="AD3" s="72"/>
      <c r="AE3" s="72"/>
    </row>
    <row r="4" spans="1:37" ht="51" x14ac:dyDescent="0.25">
      <c r="A4" s="72"/>
      <c r="B4" s="8" t="s">
        <v>271</v>
      </c>
      <c r="C4" s="9" t="s">
        <v>272</v>
      </c>
      <c r="D4" s="10">
        <v>0.2</v>
      </c>
      <c r="E4" s="72"/>
      <c r="F4" s="72"/>
      <c r="G4" s="72"/>
      <c r="H4" s="72"/>
      <c r="I4" s="72"/>
      <c r="J4" s="72"/>
      <c r="K4" s="72"/>
      <c r="L4" s="72"/>
      <c r="M4" s="72"/>
      <c r="N4" s="72"/>
      <c r="O4" s="72"/>
      <c r="P4" s="72"/>
      <c r="Q4" s="72"/>
      <c r="R4" s="72"/>
      <c r="S4" s="72"/>
      <c r="T4" s="72"/>
      <c r="U4" s="72"/>
      <c r="V4" s="72"/>
      <c r="W4" s="72"/>
      <c r="X4" s="72"/>
      <c r="Y4" s="72"/>
      <c r="Z4" s="72"/>
      <c r="AA4" s="72"/>
      <c r="AB4" s="72"/>
      <c r="AC4" s="72"/>
      <c r="AD4" s="72"/>
      <c r="AE4" s="72"/>
    </row>
    <row r="5" spans="1:37" ht="51" x14ac:dyDescent="0.25">
      <c r="A5" s="72"/>
      <c r="B5" s="11" t="s">
        <v>273</v>
      </c>
      <c r="C5" s="12" t="s">
        <v>274</v>
      </c>
      <c r="D5" s="13">
        <v>0.4</v>
      </c>
      <c r="E5" s="72"/>
      <c r="F5" s="72"/>
      <c r="G5" s="72"/>
      <c r="H5" s="72"/>
      <c r="I5" s="72"/>
      <c r="J5" s="72"/>
      <c r="K5" s="72"/>
      <c r="L5" s="72"/>
      <c r="M5" s="72"/>
      <c r="N5" s="72"/>
      <c r="O5" s="72"/>
      <c r="P5" s="72"/>
      <c r="Q5" s="72"/>
      <c r="R5" s="72"/>
      <c r="S5" s="72"/>
      <c r="T5" s="72"/>
      <c r="U5" s="72"/>
      <c r="V5" s="72"/>
      <c r="W5" s="72"/>
      <c r="X5" s="72"/>
      <c r="Y5" s="72"/>
      <c r="Z5" s="72"/>
      <c r="AA5" s="72"/>
      <c r="AB5" s="72"/>
      <c r="AC5" s="72"/>
      <c r="AD5" s="72"/>
      <c r="AE5" s="72"/>
    </row>
    <row r="6" spans="1:37" ht="51" x14ac:dyDescent="0.25">
      <c r="A6" s="72"/>
      <c r="B6" s="14" t="s">
        <v>275</v>
      </c>
      <c r="C6" s="12" t="s">
        <v>276</v>
      </c>
      <c r="D6" s="13">
        <v>0.6</v>
      </c>
      <c r="E6" s="72"/>
      <c r="F6" s="72"/>
      <c r="G6" s="72"/>
      <c r="H6" s="72"/>
      <c r="I6" s="72"/>
      <c r="J6" s="72"/>
      <c r="K6" s="72"/>
      <c r="L6" s="72"/>
      <c r="M6" s="72"/>
      <c r="N6" s="72"/>
      <c r="O6" s="72"/>
      <c r="P6" s="72"/>
      <c r="Q6" s="72"/>
      <c r="R6" s="72"/>
      <c r="S6" s="72"/>
      <c r="T6" s="72"/>
      <c r="U6" s="72"/>
      <c r="V6" s="72"/>
      <c r="W6" s="72"/>
      <c r="X6" s="72"/>
      <c r="Y6" s="72"/>
      <c r="Z6" s="72"/>
      <c r="AA6" s="72"/>
      <c r="AB6" s="72"/>
      <c r="AC6" s="72"/>
      <c r="AD6" s="72"/>
      <c r="AE6" s="72"/>
    </row>
    <row r="7" spans="1:37" ht="76.5" x14ac:dyDescent="0.25">
      <c r="A7" s="72"/>
      <c r="B7" s="15" t="s">
        <v>277</v>
      </c>
      <c r="C7" s="12" t="s">
        <v>278</v>
      </c>
      <c r="D7" s="13">
        <v>0.8</v>
      </c>
      <c r="E7" s="72"/>
      <c r="F7" s="72"/>
      <c r="G7" s="72"/>
      <c r="H7" s="72"/>
      <c r="I7" s="72"/>
      <c r="J7" s="72"/>
      <c r="K7" s="72"/>
      <c r="L7" s="72"/>
      <c r="M7" s="72"/>
      <c r="N7" s="72"/>
      <c r="O7" s="72"/>
      <c r="P7" s="72"/>
      <c r="Q7" s="72"/>
      <c r="R7" s="72"/>
      <c r="S7" s="72"/>
      <c r="T7" s="72"/>
      <c r="U7" s="72"/>
      <c r="V7" s="72"/>
      <c r="W7" s="72"/>
      <c r="X7" s="72"/>
      <c r="Y7" s="72"/>
      <c r="Z7" s="72"/>
      <c r="AA7" s="72"/>
      <c r="AB7" s="72"/>
      <c r="AC7" s="72"/>
      <c r="AD7" s="72"/>
      <c r="AE7" s="72"/>
    </row>
    <row r="8" spans="1:37" ht="51" x14ac:dyDescent="0.25">
      <c r="A8" s="72"/>
      <c r="B8" s="16" t="s">
        <v>279</v>
      </c>
      <c r="C8" s="12" t="s">
        <v>280</v>
      </c>
      <c r="D8" s="13">
        <v>1</v>
      </c>
      <c r="E8" s="72"/>
      <c r="F8" s="72"/>
      <c r="G8" s="72"/>
      <c r="H8" s="72"/>
      <c r="I8" s="72"/>
      <c r="J8" s="72"/>
      <c r="K8" s="72"/>
      <c r="L8" s="72"/>
      <c r="M8" s="72"/>
      <c r="N8" s="72"/>
      <c r="O8" s="72"/>
      <c r="P8" s="72"/>
      <c r="Q8" s="72"/>
      <c r="R8" s="72"/>
      <c r="S8" s="72"/>
      <c r="T8" s="72"/>
      <c r="U8" s="72"/>
      <c r="V8" s="72"/>
      <c r="W8" s="72"/>
      <c r="X8" s="72"/>
      <c r="Y8" s="72"/>
      <c r="Z8" s="72"/>
      <c r="AA8" s="72"/>
      <c r="AB8" s="72"/>
      <c r="AC8" s="72"/>
      <c r="AD8" s="72"/>
      <c r="AE8" s="72"/>
    </row>
    <row r="9" spans="1:37" x14ac:dyDescent="0.25">
      <c r="A9" s="72"/>
      <c r="B9" s="96"/>
      <c r="C9" s="96"/>
      <c r="D9" s="96"/>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row>
    <row r="10" spans="1:37" ht="16.5" x14ac:dyDescent="0.25">
      <c r="A10" s="72"/>
      <c r="B10" s="97"/>
      <c r="C10" s="96"/>
      <c r="D10" s="96"/>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row>
    <row r="11" spans="1:37" x14ac:dyDescent="0.25">
      <c r="A11" s="72"/>
      <c r="B11" s="96"/>
      <c r="C11" s="96"/>
      <c r="D11" s="96"/>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row>
    <row r="12" spans="1:37" x14ac:dyDescent="0.25">
      <c r="A12" s="72"/>
      <c r="B12" s="96"/>
      <c r="C12" s="96"/>
      <c r="D12" s="96"/>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row>
    <row r="13" spans="1:37" x14ac:dyDescent="0.25">
      <c r="A13" s="72"/>
      <c r="B13" s="96"/>
      <c r="C13" s="96"/>
      <c r="D13" s="96"/>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row>
    <row r="14" spans="1:37" x14ac:dyDescent="0.25">
      <c r="A14" s="72"/>
      <c r="B14" s="96"/>
      <c r="C14" s="96"/>
      <c r="D14" s="96"/>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row>
    <row r="15" spans="1:37" x14ac:dyDescent="0.25">
      <c r="A15" s="72"/>
      <c r="B15" s="96"/>
      <c r="C15" s="96"/>
      <c r="D15" s="96"/>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row>
    <row r="16" spans="1:37" x14ac:dyDescent="0.25">
      <c r="A16" s="72"/>
      <c r="B16" s="96"/>
      <c r="C16" s="96"/>
      <c r="D16" s="96"/>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row>
    <row r="17" spans="1:37" x14ac:dyDescent="0.25">
      <c r="A17" s="72"/>
      <c r="B17" s="96"/>
      <c r="C17" s="96"/>
      <c r="D17" s="96"/>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row>
    <row r="18" spans="1:37" x14ac:dyDescent="0.25">
      <c r="A18" s="72"/>
      <c r="B18" s="96"/>
      <c r="C18" s="96"/>
      <c r="D18" s="96"/>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row>
    <row r="19" spans="1:37" x14ac:dyDescent="0.25">
      <c r="A19" s="72"/>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row>
    <row r="20" spans="1:37" x14ac:dyDescent="0.25">
      <c r="A20" s="72"/>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row>
    <row r="21" spans="1:37" x14ac:dyDescent="0.25">
      <c r="A21" s="72"/>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row>
    <row r="22" spans="1:37" x14ac:dyDescent="0.25">
      <c r="A22" s="72"/>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row>
    <row r="23" spans="1:37" x14ac:dyDescent="0.25">
      <c r="A23" s="72"/>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row>
    <row r="24" spans="1:37" x14ac:dyDescent="0.25">
      <c r="A24" s="72"/>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row>
    <row r="25" spans="1:37" x14ac:dyDescent="0.25">
      <c r="A25" s="72"/>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row>
    <row r="26" spans="1:37" x14ac:dyDescent="0.25">
      <c r="A26" s="72"/>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row>
    <row r="27" spans="1:37" x14ac:dyDescent="0.25">
      <c r="A27" s="72"/>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row>
    <row r="28" spans="1:37" x14ac:dyDescent="0.25">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row>
    <row r="29" spans="1:37" x14ac:dyDescent="0.25">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row>
    <row r="30" spans="1:37" x14ac:dyDescent="0.25">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row>
    <row r="31" spans="1:37" x14ac:dyDescent="0.25">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row>
    <row r="32" spans="1:37" x14ac:dyDescent="0.25">
      <c r="A32" s="72"/>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row>
    <row r="33" spans="1:31" x14ac:dyDescent="0.25">
      <c r="A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row>
    <row r="34" spans="1:31" x14ac:dyDescent="0.25">
      <c r="A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row>
    <row r="35" spans="1:31" x14ac:dyDescent="0.25">
      <c r="A35" s="72"/>
    </row>
    <row r="36" spans="1:31" x14ac:dyDescent="0.25">
      <c r="A36" s="72"/>
    </row>
    <row r="37" spans="1:31" x14ac:dyDescent="0.25">
      <c r="A37" s="72"/>
    </row>
    <row r="38" spans="1:31" x14ac:dyDescent="0.25">
      <c r="A38" s="72"/>
    </row>
    <row r="39" spans="1:31" x14ac:dyDescent="0.25">
      <c r="A39" s="72"/>
    </row>
    <row r="40" spans="1:31" x14ac:dyDescent="0.25">
      <c r="A40" s="72"/>
    </row>
    <row r="41" spans="1:31" x14ac:dyDescent="0.25">
      <c r="A41" s="72"/>
    </row>
    <row r="42" spans="1:31" x14ac:dyDescent="0.25">
      <c r="A42" s="72"/>
    </row>
    <row r="43" spans="1:31" x14ac:dyDescent="0.25">
      <c r="A43" s="72"/>
    </row>
    <row r="44" spans="1:31" x14ac:dyDescent="0.25">
      <c r="A44" s="72"/>
    </row>
    <row r="45" spans="1:31" x14ac:dyDescent="0.25">
      <c r="A45" s="72"/>
    </row>
    <row r="46" spans="1:31" x14ac:dyDescent="0.25">
      <c r="A46" s="72"/>
    </row>
    <row r="47" spans="1:31" x14ac:dyDescent="0.25">
      <c r="A47" s="72"/>
    </row>
    <row r="48" spans="1:31" x14ac:dyDescent="0.25">
      <c r="A48" s="72"/>
    </row>
    <row r="49" spans="1:1" x14ac:dyDescent="0.25">
      <c r="A49" s="72"/>
    </row>
    <row r="50" spans="1:1" x14ac:dyDescent="0.25">
      <c r="A50" s="72"/>
    </row>
    <row r="51" spans="1:1" x14ac:dyDescent="0.25">
      <c r="A51" s="72"/>
    </row>
    <row r="52" spans="1:1" x14ac:dyDescent="0.25">
      <c r="A52" s="72"/>
    </row>
    <row r="53" spans="1:1" x14ac:dyDescent="0.25">
      <c r="A53" s="72"/>
    </row>
    <row r="54" spans="1:1" x14ac:dyDescent="0.25">
      <c r="A54" s="72"/>
    </row>
    <row r="55" spans="1:1" x14ac:dyDescent="0.25">
      <c r="A55" s="72"/>
    </row>
  </sheetData>
  <mergeCells count="1">
    <mergeCell ref="B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Intructivo</vt:lpstr>
      <vt:lpstr>CONTEXTO</vt:lpstr>
      <vt:lpstr>GESTION - FISCAL - DESASTRES</vt:lpstr>
      <vt:lpstr>CORRUPCION - LAFT</vt:lpstr>
      <vt:lpstr> RIESGOS SEGURIDAD INFORMACION</vt:lpstr>
      <vt:lpstr>OPORTUNIDADES</vt:lpstr>
      <vt:lpstr>Matriz Calor Inherente</vt:lpstr>
      <vt:lpstr>Matriz Calor Residual</vt:lpstr>
      <vt:lpstr>Tabla probabilidad</vt:lpstr>
      <vt:lpstr>Tabla Impacto</vt:lpstr>
      <vt:lpstr>Tabla Valoración controles</vt:lpstr>
      <vt:lpstr>seguridad info</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Erika Melissa Rendon Melendez</cp:lastModifiedBy>
  <cp:revision/>
  <dcterms:created xsi:type="dcterms:W3CDTF">2020-03-24T23:12:47Z</dcterms:created>
  <dcterms:modified xsi:type="dcterms:W3CDTF">2024-12-05T19:13:47Z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2023-01-04T21:39:02Z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93efeceb-cfb1-48f3-b08b-d3233869442a</vt:lpwstr>
  </property>
  <property fmtid="{D5CDD505-2E9C-101B-9397-08002B2CF9AE}" pid="8" name="MSIP_Label_5fac521f-e930-485b-97f4-efbe7db8e98f_ContentBits">
    <vt:lpwstr>0</vt:lpwstr>
  </property>
</Properties>
</file>